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абанова\Desktop\2023\МУНИЦИПАЛЬНЫЕ ПРОГРАММЫ\ОТЧЁТ\4 квартал 2022\"/>
    </mc:Choice>
  </mc:AlternateContent>
  <bookViews>
    <workbookView xWindow="0" yWindow="180" windowWidth="16380" windowHeight="8010" tabRatio="500"/>
  </bookViews>
  <sheets>
    <sheet name="Лист1" sheetId="1" r:id="rId1"/>
    <sheet name="Лист3" sheetId="3" r:id="rId2"/>
  </sheets>
  <definedNames>
    <definedName name="_xlnm.Print_Area" localSheetId="0">Лист1!$A$1:$L$292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" i="1" l="1"/>
  <c r="K28" i="1"/>
  <c r="K253" i="1" l="1"/>
  <c r="K281" i="1" l="1"/>
  <c r="H283" i="1" l="1"/>
  <c r="D283" i="1"/>
  <c r="C283" i="1"/>
  <c r="C90" i="1" l="1"/>
  <c r="E102" i="1"/>
  <c r="I102" i="1"/>
  <c r="G102" i="1"/>
  <c r="K129" i="1"/>
  <c r="G111" i="1" l="1"/>
  <c r="K111" i="1" s="1"/>
  <c r="C111" i="1"/>
  <c r="C109" i="1"/>
  <c r="G109" i="1"/>
  <c r="C110" i="1"/>
  <c r="G110" i="1"/>
  <c r="C112" i="1"/>
  <c r="G112" i="1"/>
  <c r="K112" i="1" s="1"/>
  <c r="G107" i="1"/>
  <c r="C107" i="1"/>
  <c r="K110" i="1" l="1"/>
  <c r="K109" i="1"/>
  <c r="K107" i="1"/>
  <c r="G279" i="1"/>
  <c r="G276" i="1" s="1"/>
  <c r="G280" i="1"/>
  <c r="G281" i="1"/>
  <c r="C279" i="1"/>
  <c r="C280" i="1"/>
  <c r="C281" i="1"/>
  <c r="C275" i="1"/>
  <c r="H42" i="1" l="1"/>
  <c r="E39" i="1"/>
  <c r="H254" i="1" l="1"/>
  <c r="D254" i="1"/>
  <c r="H24" i="1" l="1"/>
  <c r="I147" i="1" l="1"/>
  <c r="H147" i="1"/>
  <c r="E147" i="1"/>
  <c r="D147" i="1"/>
  <c r="C119" i="1" l="1"/>
  <c r="E241" i="1" l="1"/>
  <c r="C192" i="1"/>
  <c r="H51" i="1"/>
  <c r="D51" i="1"/>
  <c r="E51" i="1"/>
  <c r="D24" i="1"/>
  <c r="H13" i="1" l="1"/>
  <c r="D241" i="1" l="1"/>
  <c r="C244" i="1" l="1"/>
  <c r="H126" i="1" l="1"/>
  <c r="I126" i="1"/>
  <c r="E126" i="1"/>
  <c r="D126" i="1"/>
  <c r="G131" i="1"/>
  <c r="C131" i="1"/>
  <c r="H60" i="1"/>
  <c r="K131" i="1" l="1"/>
  <c r="C237" i="1"/>
  <c r="G221" i="1" l="1"/>
  <c r="H82" i="1" l="1"/>
  <c r="D19" i="1"/>
  <c r="I256" i="1"/>
  <c r="E256" i="1"/>
  <c r="I241" i="1"/>
  <c r="H241" i="1"/>
  <c r="H256" i="1"/>
  <c r="D256" i="1"/>
  <c r="H102" i="1" l="1"/>
  <c r="D102" i="1"/>
  <c r="G16" i="1" l="1"/>
  <c r="C256" i="1"/>
  <c r="G253" i="1"/>
  <c r="C253" i="1"/>
  <c r="D215" i="1" l="1"/>
  <c r="D223" i="1"/>
  <c r="D138" i="1"/>
  <c r="E138" i="1"/>
  <c r="H138" i="1"/>
  <c r="I138" i="1"/>
  <c r="H46" i="1" l="1"/>
  <c r="H19" i="1" l="1"/>
  <c r="H215" i="1"/>
  <c r="G215" i="1" s="1"/>
  <c r="K152" i="1" l="1"/>
  <c r="G105" i="1"/>
  <c r="G106" i="1"/>
  <c r="J276" i="1" l="1"/>
  <c r="I276" i="1"/>
  <c r="H276" i="1"/>
  <c r="F276" i="1"/>
  <c r="E276" i="1"/>
  <c r="D276" i="1"/>
  <c r="C276" i="1"/>
  <c r="K276" i="1" l="1"/>
  <c r="D184" i="1" l="1"/>
  <c r="G193" i="1"/>
  <c r="C193" i="1"/>
  <c r="C247" i="1"/>
  <c r="C42" i="1"/>
  <c r="K193" i="1" l="1"/>
  <c r="C26" i="1"/>
  <c r="C211" i="1"/>
  <c r="C200" i="1"/>
  <c r="H155" i="1" l="1"/>
  <c r="C254" i="1"/>
  <c r="G124" i="1"/>
  <c r="C43" i="1"/>
  <c r="C24" i="1"/>
  <c r="G275" i="1" l="1"/>
  <c r="G274" i="1"/>
  <c r="C274" i="1"/>
  <c r="G273" i="1"/>
  <c r="C273" i="1"/>
  <c r="J272" i="1"/>
  <c r="I272" i="1"/>
  <c r="H272" i="1"/>
  <c r="F272" i="1"/>
  <c r="E272" i="1"/>
  <c r="D272" i="1"/>
  <c r="G271" i="1"/>
  <c r="C271" i="1"/>
  <c r="G270" i="1"/>
  <c r="C270" i="1"/>
  <c r="J267" i="1"/>
  <c r="I267" i="1"/>
  <c r="H267" i="1"/>
  <c r="F267" i="1"/>
  <c r="E267" i="1"/>
  <c r="D267" i="1"/>
  <c r="G265" i="1"/>
  <c r="C265" i="1"/>
  <c r="G264" i="1"/>
  <c r="C264" i="1"/>
  <c r="J261" i="1"/>
  <c r="I261" i="1"/>
  <c r="H261" i="1"/>
  <c r="F261" i="1"/>
  <c r="E261" i="1"/>
  <c r="D261" i="1"/>
  <c r="G259" i="1"/>
  <c r="C259" i="1"/>
  <c r="J256" i="1"/>
  <c r="G256" i="1" s="1"/>
  <c r="F256" i="1"/>
  <c r="G254" i="1"/>
  <c r="G251" i="1"/>
  <c r="C251" i="1"/>
  <c r="G250" i="1"/>
  <c r="C250" i="1"/>
  <c r="G249" i="1"/>
  <c r="C249" i="1"/>
  <c r="G247" i="1"/>
  <c r="K247" i="1" s="1"/>
  <c r="G246" i="1"/>
  <c r="C246" i="1"/>
  <c r="G245" i="1"/>
  <c r="C245" i="1"/>
  <c r="G244" i="1"/>
  <c r="K244" i="1" s="1"/>
  <c r="J241" i="1"/>
  <c r="F241" i="1"/>
  <c r="G239" i="1"/>
  <c r="C239" i="1"/>
  <c r="G237" i="1"/>
  <c r="G235" i="1"/>
  <c r="C235" i="1"/>
  <c r="G234" i="1"/>
  <c r="C234" i="1"/>
  <c r="J231" i="1"/>
  <c r="I231" i="1"/>
  <c r="H231" i="1"/>
  <c r="F231" i="1"/>
  <c r="E231" i="1"/>
  <c r="D231" i="1"/>
  <c r="G228" i="1"/>
  <c r="C228" i="1"/>
  <c r="G226" i="1"/>
  <c r="C226" i="1"/>
  <c r="J223" i="1"/>
  <c r="I223" i="1"/>
  <c r="H223" i="1"/>
  <c r="F223" i="1"/>
  <c r="E223" i="1"/>
  <c r="C221" i="1"/>
  <c r="G219" i="1"/>
  <c r="C219" i="1"/>
  <c r="G218" i="1"/>
  <c r="C218" i="1"/>
  <c r="J215" i="1"/>
  <c r="I215" i="1"/>
  <c r="F215" i="1"/>
  <c r="E215" i="1"/>
  <c r="C215" i="1"/>
  <c r="G213" i="1"/>
  <c r="C213" i="1"/>
  <c r="G211" i="1"/>
  <c r="K211" i="1" s="1"/>
  <c r="J208" i="1"/>
  <c r="I208" i="1"/>
  <c r="H208" i="1"/>
  <c r="G208" i="1" s="1"/>
  <c r="F208" i="1"/>
  <c r="E208" i="1"/>
  <c r="D208" i="1"/>
  <c r="C208" i="1" s="1"/>
  <c r="G206" i="1"/>
  <c r="C206" i="1"/>
  <c r="G204" i="1"/>
  <c r="C204" i="1"/>
  <c r="G203" i="1"/>
  <c r="C203" i="1"/>
  <c r="G202" i="1"/>
  <c r="C202" i="1"/>
  <c r="G200" i="1"/>
  <c r="K200" i="1" s="1"/>
  <c r="J197" i="1"/>
  <c r="I197" i="1"/>
  <c r="H197" i="1"/>
  <c r="F197" i="1"/>
  <c r="E197" i="1"/>
  <c r="D197" i="1"/>
  <c r="G194" i="1"/>
  <c r="C194" i="1"/>
  <c r="G192" i="1"/>
  <c r="G191" i="1"/>
  <c r="C191" i="1"/>
  <c r="G190" i="1"/>
  <c r="C190" i="1"/>
  <c r="G189" i="1"/>
  <c r="C189" i="1"/>
  <c r="G188" i="1"/>
  <c r="C188" i="1"/>
  <c r="G187" i="1"/>
  <c r="C187" i="1"/>
  <c r="J184" i="1"/>
  <c r="I184" i="1"/>
  <c r="F184" i="1"/>
  <c r="E184" i="1"/>
  <c r="G182" i="1"/>
  <c r="C182" i="1"/>
  <c r="G181" i="1"/>
  <c r="C181" i="1"/>
  <c r="G180" i="1"/>
  <c r="C180" i="1"/>
  <c r="G179" i="1"/>
  <c r="C179" i="1"/>
  <c r="G178" i="1"/>
  <c r="C178" i="1"/>
  <c r="G177" i="1"/>
  <c r="C177" i="1"/>
  <c r="G176" i="1"/>
  <c r="C176" i="1"/>
  <c r="J173" i="1"/>
  <c r="I173" i="1"/>
  <c r="H173" i="1"/>
  <c r="F173" i="1"/>
  <c r="E173" i="1"/>
  <c r="D173" i="1"/>
  <c r="G171" i="1"/>
  <c r="C171" i="1"/>
  <c r="G170" i="1"/>
  <c r="C170" i="1"/>
  <c r="G169" i="1"/>
  <c r="C169" i="1"/>
  <c r="G168" i="1"/>
  <c r="C168" i="1"/>
  <c r="J165" i="1"/>
  <c r="I165" i="1"/>
  <c r="H165" i="1"/>
  <c r="F165" i="1"/>
  <c r="E165" i="1"/>
  <c r="D165" i="1"/>
  <c r="G163" i="1"/>
  <c r="C163" i="1"/>
  <c r="G162" i="1"/>
  <c r="C162" i="1"/>
  <c r="G161" i="1"/>
  <c r="C161" i="1"/>
  <c r="G160" i="1"/>
  <c r="C160" i="1"/>
  <c r="G159" i="1"/>
  <c r="C159" i="1"/>
  <c r="G158" i="1"/>
  <c r="C158" i="1"/>
  <c r="J155" i="1"/>
  <c r="I155" i="1"/>
  <c r="F155" i="1"/>
  <c r="E155" i="1"/>
  <c r="D155" i="1"/>
  <c r="G152" i="1"/>
  <c r="C152" i="1"/>
  <c r="G150" i="1"/>
  <c r="C150" i="1"/>
  <c r="J147" i="1"/>
  <c r="F147" i="1"/>
  <c r="G145" i="1"/>
  <c r="C145" i="1"/>
  <c r="G143" i="1"/>
  <c r="C143" i="1"/>
  <c r="G141" i="1"/>
  <c r="C141" i="1"/>
  <c r="J138" i="1"/>
  <c r="F138" i="1"/>
  <c r="G136" i="1"/>
  <c r="C136" i="1"/>
  <c r="G134" i="1"/>
  <c r="C134" i="1"/>
  <c r="G133" i="1"/>
  <c r="C133" i="1"/>
  <c r="G130" i="1"/>
  <c r="C130" i="1"/>
  <c r="G129" i="1"/>
  <c r="C129" i="1"/>
  <c r="J126" i="1"/>
  <c r="F126" i="1"/>
  <c r="C124" i="1"/>
  <c r="K124" i="1" s="1"/>
  <c r="G122" i="1"/>
  <c r="C122" i="1"/>
  <c r="G120" i="1"/>
  <c r="C120" i="1"/>
  <c r="G119" i="1"/>
  <c r="G117" i="1"/>
  <c r="C117" i="1"/>
  <c r="G115" i="1"/>
  <c r="C115" i="1"/>
  <c r="G114" i="1"/>
  <c r="C114" i="1"/>
  <c r="C106" i="1"/>
  <c r="C105" i="1"/>
  <c r="J102" i="1"/>
  <c r="F102" i="1"/>
  <c r="G100" i="1"/>
  <c r="C100" i="1"/>
  <c r="G99" i="1"/>
  <c r="C99" i="1"/>
  <c r="G97" i="1"/>
  <c r="C97" i="1"/>
  <c r="G96" i="1"/>
  <c r="C96" i="1"/>
  <c r="G95" i="1"/>
  <c r="C95" i="1"/>
  <c r="J92" i="1"/>
  <c r="I92" i="1"/>
  <c r="H92" i="1"/>
  <c r="F92" i="1"/>
  <c r="E92" i="1"/>
  <c r="D92" i="1"/>
  <c r="G89" i="1"/>
  <c r="C89" i="1"/>
  <c r="G87" i="1"/>
  <c r="C87" i="1"/>
  <c r="G85" i="1"/>
  <c r="C85" i="1"/>
  <c r="J82" i="1"/>
  <c r="I82" i="1"/>
  <c r="F82" i="1"/>
  <c r="E82" i="1"/>
  <c r="D82" i="1"/>
  <c r="G80" i="1"/>
  <c r="C80" i="1"/>
  <c r="G79" i="1"/>
  <c r="C79" i="1"/>
  <c r="G77" i="1"/>
  <c r="C77" i="1"/>
  <c r="J74" i="1"/>
  <c r="I74" i="1"/>
  <c r="H74" i="1"/>
  <c r="F74" i="1"/>
  <c r="E74" i="1"/>
  <c r="D74" i="1"/>
  <c r="G72" i="1"/>
  <c r="C72" i="1"/>
  <c r="G70" i="1"/>
  <c r="C70" i="1"/>
  <c r="C67" i="1" s="1"/>
  <c r="J67" i="1"/>
  <c r="I67" i="1"/>
  <c r="H67" i="1"/>
  <c r="F67" i="1"/>
  <c r="E67" i="1"/>
  <c r="D67" i="1"/>
  <c r="G65" i="1"/>
  <c r="C65" i="1"/>
  <c r="G63" i="1"/>
  <c r="C63" i="1"/>
  <c r="J60" i="1"/>
  <c r="I60" i="1"/>
  <c r="F60" i="1"/>
  <c r="E60" i="1"/>
  <c r="D60" i="1"/>
  <c r="G58" i="1"/>
  <c r="C58" i="1"/>
  <c r="G56" i="1"/>
  <c r="C56" i="1"/>
  <c r="G54" i="1"/>
  <c r="C54" i="1"/>
  <c r="J51" i="1"/>
  <c r="I51" i="1"/>
  <c r="F51" i="1"/>
  <c r="G49" i="1"/>
  <c r="C49" i="1"/>
  <c r="C46" i="1" s="1"/>
  <c r="J46" i="1"/>
  <c r="I46" i="1"/>
  <c r="F46" i="1"/>
  <c r="E46" i="1"/>
  <c r="D46" i="1"/>
  <c r="G43" i="1"/>
  <c r="K43" i="1" s="1"/>
  <c r="G42" i="1"/>
  <c r="K42" i="1" s="1"/>
  <c r="C39" i="1"/>
  <c r="J39" i="1"/>
  <c r="I39" i="1"/>
  <c r="H39" i="1"/>
  <c r="F39" i="1"/>
  <c r="D39" i="1"/>
  <c r="G37" i="1"/>
  <c r="C37" i="1"/>
  <c r="G35" i="1"/>
  <c r="C35" i="1"/>
  <c r="G34" i="1"/>
  <c r="C34" i="1"/>
  <c r="J31" i="1"/>
  <c r="I31" i="1"/>
  <c r="H31" i="1"/>
  <c r="F31" i="1"/>
  <c r="E31" i="1"/>
  <c r="D31" i="1"/>
  <c r="G29" i="1"/>
  <c r="C29" i="1"/>
  <c r="G28" i="1"/>
  <c r="C28" i="1"/>
  <c r="G26" i="1"/>
  <c r="K26" i="1" s="1"/>
  <c r="G24" i="1"/>
  <c r="K24" i="1" s="1"/>
  <c r="G22" i="1"/>
  <c r="C22" i="1"/>
  <c r="J19" i="1"/>
  <c r="I19" i="1"/>
  <c r="F19" i="1"/>
  <c r="E19" i="1"/>
  <c r="G17" i="1"/>
  <c r="C17" i="1"/>
  <c r="C16" i="1"/>
  <c r="K16" i="1" s="1"/>
  <c r="J13" i="1"/>
  <c r="I13" i="1"/>
  <c r="F13" i="1"/>
  <c r="E13" i="1"/>
  <c r="D13" i="1"/>
  <c r="C13" i="1" s="1"/>
  <c r="C102" i="1" l="1"/>
  <c r="C126" i="1"/>
  <c r="K254" i="1"/>
  <c r="G241" i="1"/>
  <c r="K239" i="1"/>
  <c r="G126" i="1"/>
  <c r="C241" i="1"/>
  <c r="K143" i="1"/>
  <c r="K226" i="1"/>
  <c r="G82" i="1"/>
  <c r="E195" i="1"/>
  <c r="I229" i="1"/>
  <c r="G13" i="1"/>
  <c r="K13" i="1" s="1"/>
  <c r="I153" i="1"/>
  <c r="G223" i="1"/>
  <c r="G19" i="1"/>
  <c r="H153" i="1"/>
  <c r="G267" i="1"/>
  <c r="D44" i="1"/>
  <c r="F44" i="1"/>
  <c r="C82" i="1"/>
  <c r="C223" i="1"/>
  <c r="E11" i="1"/>
  <c r="J11" i="1"/>
  <c r="K63" i="1"/>
  <c r="K70" i="1"/>
  <c r="K87" i="1"/>
  <c r="K99" i="1"/>
  <c r="K160" i="1"/>
  <c r="K163" i="1"/>
  <c r="K178" i="1"/>
  <c r="K234" i="1"/>
  <c r="C267" i="1"/>
  <c r="H90" i="1"/>
  <c r="K100" i="1"/>
  <c r="C197" i="1"/>
  <c r="F11" i="1"/>
  <c r="K169" i="1"/>
  <c r="K49" i="1"/>
  <c r="K54" i="1"/>
  <c r="K58" i="1"/>
  <c r="E44" i="1"/>
  <c r="K89" i="1"/>
  <c r="J153" i="1"/>
  <c r="K159" i="1"/>
  <c r="C173" i="1"/>
  <c r="K180" i="1"/>
  <c r="K182" i="1"/>
  <c r="K188" i="1"/>
  <c r="K190" i="1"/>
  <c r="E229" i="1"/>
  <c r="I44" i="1"/>
  <c r="K133" i="1"/>
  <c r="E153" i="1"/>
  <c r="K168" i="1"/>
  <c r="I11" i="1"/>
  <c r="K56" i="1"/>
  <c r="C60" i="1"/>
  <c r="G67" i="1"/>
  <c r="K67" i="1" s="1"/>
  <c r="C74" i="1"/>
  <c r="K119" i="1"/>
  <c r="G155" i="1"/>
  <c r="K158" i="1"/>
  <c r="K161" i="1"/>
  <c r="K171" i="1"/>
  <c r="G173" i="1"/>
  <c r="K173" i="1" s="1"/>
  <c r="K176" i="1"/>
  <c r="K191" i="1"/>
  <c r="F195" i="1"/>
  <c r="C231" i="1"/>
  <c r="K256" i="1"/>
  <c r="G261" i="1"/>
  <c r="G272" i="1"/>
  <c r="K77" i="1"/>
  <c r="K85" i="1"/>
  <c r="F90" i="1"/>
  <c r="G138" i="1"/>
  <c r="C155" i="1"/>
  <c r="C165" i="1"/>
  <c r="K179" i="1"/>
  <c r="K181" i="1"/>
  <c r="F153" i="1"/>
  <c r="K189" i="1"/>
  <c r="J195" i="1"/>
  <c r="K219" i="1"/>
  <c r="F229" i="1"/>
  <c r="J90" i="1"/>
  <c r="K114" i="1"/>
  <c r="K162" i="1"/>
  <c r="K170" i="1"/>
  <c r="K177" i="1"/>
  <c r="C184" i="1"/>
  <c r="K192" i="1"/>
  <c r="I195" i="1"/>
  <c r="K202" i="1"/>
  <c r="J229" i="1"/>
  <c r="C261" i="1"/>
  <c r="C272" i="1"/>
  <c r="G184" i="1"/>
  <c r="K187" i="1"/>
  <c r="G46" i="1"/>
  <c r="K46" i="1" s="1"/>
  <c r="K194" i="1"/>
  <c r="G165" i="1"/>
  <c r="K105" i="1"/>
  <c r="C147" i="1"/>
  <c r="K122" i="1"/>
  <c r="K106" i="1"/>
  <c r="K97" i="1"/>
  <c r="K228" i="1"/>
  <c r="K221" i="1"/>
  <c r="D195" i="1"/>
  <c r="K218" i="1"/>
  <c r="K215" i="1"/>
  <c r="K264" i="1"/>
  <c r="K235" i="1"/>
  <c r="G51" i="1"/>
  <c r="C51" i="1"/>
  <c r="G39" i="1"/>
  <c r="K39" i="1" s="1"/>
  <c r="K34" i="1"/>
  <c r="K35" i="1"/>
  <c r="K37" i="1"/>
  <c r="H195" i="1"/>
  <c r="K213" i="1"/>
  <c r="K206" i="1"/>
  <c r="D153" i="1"/>
  <c r="K259" i="1"/>
  <c r="H229" i="1"/>
  <c r="D229" i="1"/>
  <c r="K150" i="1"/>
  <c r="C138" i="1"/>
  <c r="K130" i="1"/>
  <c r="D90" i="1"/>
  <c r="I90" i="1"/>
  <c r="G90" i="1" s="1"/>
  <c r="K120" i="1"/>
  <c r="E90" i="1"/>
  <c r="G92" i="1"/>
  <c r="C92" i="1"/>
  <c r="K96" i="1"/>
  <c r="H44" i="1"/>
  <c r="D11" i="1"/>
  <c r="H11" i="1"/>
  <c r="G31" i="1"/>
  <c r="K208" i="1"/>
  <c r="C31" i="1"/>
  <c r="J44" i="1"/>
  <c r="G60" i="1"/>
  <c r="G74" i="1"/>
  <c r="G197" i="1"/>
  <c r="G231" i="1"/>
  <c r="C19" i="1"/>
  <c r="G147" i="1"/>
  <c r="K74" i="1" l="1"/>
  <c r="G195" i="1"/>
  <c r="K82" i="1"/>
  <c r="C11" i="1"/>
  <c r="C229" i="1"/>
  <c r="K223" i="1"/>
  <c r="G229" i="1"/>
  <c r="K60" i="1"/>
  <c r="C44" i="1"/>
  <c r="E283" i="1"/>
  <c r="K241" i="1"/>
  <c r="F283" i="1"/>
  <c r="G11" i="1"/>
  <c r="K147" i="1"/>
  <c r="C153" i="1"/>
  <c r="I283" i="1"/>
  <c r="G44" i="1"/>
  <c r="K92" i="1"/>
  <c r="C195" i="1"/>
  <c r="K261" i="1"/>
  <c r="K51" i="1"/>
  <c r="K155" i="1"/>
  <c r="K19" i="1"/>
  <c r="J283" i="1"/>
  <c r="G153" i="1"/>
  <c r="K138" i="1"/>
  <c r="K184" i="1"/>
  <c r="K165" i="1"/>
  <c r="K126" i="1"/>
  <c r="K102" i="1"/>
  <c r="G283" i="1"/>
  <c r="K31" i="1"/>
  <c r="K197" i="1"/>
  <c r="K231" i="1"/>
  <c r="K11" i="1" l="1"/>
  <c r="K44" i="1"/>
  <c r="K229" i="1"/>
  <c r="K195" i="1"/>
  <c r="K153" i="1"/>
  <c r="K90" i="1"/>
  <c r="K283" i="1" l="1"/>
</calcChain>
</file>

<file path=xl/sharedStrings.xml><?xml version="1.0" encoding="utf-8"?>
<sst xmlns="http://schemas.openxmlformats.org/spreadsheetml/2006/main" count="346" uniqueCount="338">
  <si>
    <t>тыс. руб.</t>
  </si>
  <si>
    <t>№ строки</t>
  </si>
  <si>
    <t>Наименование муниципальной программы и плановых мероприятий</t>
  </si>
  <si>
    <t>Фактически произведенные расходы</t>
  </si>
  <si>
    <t>% выполнения</t>
  </si>
  <si>
    <t>Причины невыполнения</t>
  </si>
  <si>
    <t>Всего            в тыс руб.</t>
  </si>
  <si>
    <t xml:space="preserve">В том числе </t>
  </si>
  <si>
    <t>Всего</t>
  </si>
  <si>
    <t>В том числе по источникам финансирования (в тыс.руб.)</t>
  </si>
  <si>
    <t>местный бюджет</t>
  </si>
  <si>
    <t>областной бюджет</t>
  </si>
  <si>
    <t>федеральный бюджет</t>
  </si>
  <si>
    <t>1.1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</si>
  <si>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</si>
  <si>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</si>
  <si>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</si>
  <si>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Задача 1: Стимулирование развития, популяризация предпринимательской деятельности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</si>
  <si>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</si>
  <si>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1:Пропаганда и популяризация предпринимательской деятельности</t>
  </si>
  <si>
    <t>Прочие мероприятия</t>
  </si>
  <si>
    <t>1.2.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</si>
  <si>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</si>
  <si>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</si>
  <si>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</si>
  <si>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</si>
  <si>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объектами муниципальной собственности</t>
  </si>
  <si>
    <t>Задача 2 : Повышение доходности 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</si>
  <si>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</si>
  <si>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</si>
  <si>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</si>
  <si>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</si>
  <si>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2: Иные мероприятия в сфере управления муниципальным имуществом</t>
  </si>
  <si>
    <t>1.3.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</si>
  <si>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</si>
  <si>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</si>
  <si>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</si>
  <si>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Задача 1: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</si>
  <si>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Мероприятие 1: Развитие информационно-коммуникационных технологий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</si>
  <si>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</si>
  <si>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Задача 2: Повышение качества и доступности предоставления государственных и муниципальных услуг</t>
  </si>
  <si>
    <t>Мероприятие 1:Обеспечение работы  центра общественного доступа к сети интернет</t>
  </si>
  <si>
    <t>1.4.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</si>
  <si>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</si>
  <si>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</si>
  <si>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Цель 1.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</si>
  <si>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</si>
  <si>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Мероприятие 1: Обеспечение деятельности органов местного самоуправления и муниципальных учреждений</t>
  </si>
  <si>
    <t>Мероприятие 2:Организация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</si>
  <si>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 xml:space="preserve">2. </t>
  </si>
  <si>
    <t>2.1.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</si>
  <si>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</si>
  <si>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</si>
  <si>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</si>
  <si>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Задача 1. Организация и осуществление мероприятий по гражданской обороне</t>
  </si>
  <si>
    <t>Мероприятие 1:Обеспечение реализации мероприятий по гражданской обороне</t>
  </si>
  <si>
    <t>2.2.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</si>
  <si>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</si>
  <si>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</si>
  <si>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</si>
  <si>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</si>
  <si>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</si>
  <si>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сооружений</t>
  </si>
  <si>
    <t xml:space="preserve">Мероприятие 1: Ремонт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</si>
  <si>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</si>
  <si>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</si>
  <si>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2.3.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</si>
  <si>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</si>
  <si>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</si>
  <si>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</si>
  <si>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</si>
  <si>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</si>
  <si>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</si>
  <si>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первоочередных мер по противопожарной защите</t>
  </si>
  <si>
    <t>2.4.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</si>
  <si>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</si>
  <si>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</si>
  <si>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</si>
  <si>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</si>
  <si>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</si>
  <si>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</si>
  <si>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</si>
  <si>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2.5.</t>
  </si>
  <si>
    <t>Подпрограмма "Профилактика безопасности дорожного движения"</t>
  </si>
  <si>
    <t>Всего по подпрограмме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</si>
  <si>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</si>
  <si>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Задача 1: Организация профилактики дорожно-транспортного травматизма.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</si>
  <si>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</si>
  <si>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</si>
  <si>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</si>
  <si>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Мероприятие 2: Приобретение дорожных знаков</t>
  </si>
  <si>
    <t>2.6.</t>
  </si>
  <si>
    <t>Подпрограмма "Профилактика терроризма, экстремизма и гармонизации межэтнических отношений"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</si>
  <si>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</si>
  <si>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</si>
  <si>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>Задача 1. Усиление информационно-пропагандистской деятельности, направленной на противодействие терроризму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</si>
  <si>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</si>
  <si>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</si>
  <si>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Мероприятие 1:Информационно-пропагандистское сопровождение мероприятий  по профилактике экстремизма в молодежной среде.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</si>
  <si>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</si>
  <si>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укреплению межнационального и межконфессионального согласия</t>
  </si>
  <si>
    <t xml:space="preserve">3. </t>
  </si>
  <si>
    <t>3.1.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</si>
  <si>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</si>
  <si>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</si>
  <si>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дошкольного образования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</si>
  <si>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</si>
  <si>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1:Строительство детского дошкольного образовательного учреждения на 160 мест</t>
  </si>
  <si>
    <t>Мероприятие 2:Финансовое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</si>
  <si>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3:Организация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</si>
  <si>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</si>
  <si>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</si>
  <si>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3.2.</t>
  </si>
  <si>
    <t>Подпрограмма "Развитие общего образования в городском округе ЗАТО Свободный"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</si>
  <si>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</si>
  <si>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</si>
  <si>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Задача 1: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</si>
  <si>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>Мероприятие 1: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</si>
  <si>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Мероприятие 2:Финансовое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</si>
  <si>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 2: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</si>
  <si>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</si>
  <si>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 3: Создание условий обучения в муниципальных общеобразовательных организациях</t>
  </si>
  <si>
    <t>Мероприятие 1:Организация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</si>
  <si>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 xml:space="preserve">Мероприятие 2: 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 </t>
  </si>
  <si>
    <t>Задача 4: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учреждениях</t>
  </si>
  <si>
    <t>Мероприятие 1.Организация и проведение мероприятий направленных на выявление и поддержку талантливых детей</t>
  </si>
  <si>
    <t>Задача 4:Осуществление мероприятий по организации питания в муниципальных общеобразовательных организациях</t>
  </si>
  <si>
    <t>Мероприятие 1: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</si>
  <si>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Мероприятие 2:Организация питания обучающихся в муниципальных общеобразовательных организациях</t>
  </si>
  <si>
    <t>Задача 5:Обеспечение антитеррористической защищенности объектов (территорий) муниципальных общеобразовательных организаций</t>
  </si>
  <si>
    <t>Мероприятие 1: 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</si>
  <si>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Задача 6. Обеспечение мероприятий по выплат денежной компенсации за питание льготным категориям школьников</t>
  </si>
  <si>
    <t>Мероприятие 1:Организация и проведение мероприятий по выплате денежной компенсации за питание льготным категориям школьников</t>
  </si>
  <si>
    <t>3.3.</t>
  </si>
  <si>
    <t>Подпрограмма "Развитие дополнительного образования в городском округе ЗАТО Свободный"</t>
  </si>
  <si>
    <t>Всего по подпрограмме:Развитие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</si>
  <si>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</si>
  <si>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Задача 1: Развитие системы дополнительного образования детей.</t>
  </si>
  <si>
    <t xml:space="preserve">Мероприятие 1:Финансовое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</si>
  <si>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Мероприятие 2:Финансовое  обеспечение мероприятий, связанных с поддержкой и выявлением талантливых воспитанников в муниципальных организациях дополнительного образования</t>
  </si>
  <si>
    <t>Задача 2: Создание безопасных условий обучения в муниципальных организациях дополнительного образования</t>
  </si>
  <si>
    <r>
      <rPr>
        <sz val="12"/>
        <rFont val="Times New Roman"/>
        <family val="1"/>
        <charset val="204"/>
      </rPr>
      <t>Мероприятие 1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  </r>
  </si>
  <si>
    <t xml:space="preserve">Мероприятие 2:  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</t>
  </si>
  <si>
    <t>Задача: Обеспечение антитеррористической защищённости объектов (территорий) муниципальных организаций дополнительного образования</t>
  </si>
  <si>
    <t>Мероприятие 2:Организация и проведение мероприятий по обеспечению антитеррористической защищенности объектов (территорий) муниципальных организаций дополнительного образования</t>
  </si>
  <si>
    <t>3.4.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</si>
  <si>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</si>
  <si>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образования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</si>
  <si>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</si>
  <si>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Задача 1:  Обеспечение доступности качественных образовательных услуг в сфере образования городского округа ЗАТО Свободный</t>
  </si>
  <si>
    <t>Мероприятие 1:Организация и проведение мероприятий, направленных на повышение качества образовательных услуг.</t>
  </si>
  <si>
    <t>Задача 2: Обеспечение проведения муниципальных мероприятий в системе дошкольного, общего и дополнительного образования</t>
  </si>
  <si>
    <t>Мероприятие 1: Проведение муниципальных мероприятий в образовательных учреждениях</t>
  </si>
  <si>
    <t>Задача 3: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</si>
  <si>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1:Организация и проведение мероприятий, направленных на выявление и поддержку талантливых детей.</t>
  </si>
  <si>
    <t>3.5.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</si>
  <si>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</si>
  <si>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</si>
  <si>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</si>
  <si>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Задача 1: Организация отдыха и оздоровления детей городского округа ЗАТО свободный</t>
  </si>
  <si>
    <t>Мероприятие 1:Организация отдыха детей в оздоровительных организациях и санаторно-курортных учреждениях</t>
  </si>
  <si>
    <t>Задача 2: Создание условий для организации досуга детей и развития малозатратных форм отдыха</t>
  </si>
  <si>
    <t>Мероприятие 1:Проведение мероприятий для организации досуга детей и развития малозатратных форм отдыха</t>
  </si>
  <si>
    <t>4.</t>
  </si>
  <si>
    <t>4.1.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</si>
  <si>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</si>
  <si>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</si>
  <si>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</si>
  <si>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Задача 1: Создание постоянно действующей информационно-пропагандистской системы, направленной на профилактику ВИЧ-инфекции</t>
  </si>
  <si>
    <t>Мероприятие 1:Организация и проведение санитарно-просветительской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</si>
  <si>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Мероприятие 2:Подготовка и проведение флеш-моб акций, акций, выставок, приуроченных к Всемирному Дню борьбы со СПИДОМ-1 декабря</t>
  </si>
  <si>
    <t>Мероприятие 3:Подготовка и проведение конкурса социальной рекламы</t>
  </si>
  <si>
    <t>Мероприятие 4:Подготовка и проведение конкурса конкурса плакатов "Мы -  за жизнь"</t>
  </si>
  <si>
    <t>Мероприятие 5:Организация и проведение информационной кампании по профилактике ВИЧ-инфекции</t>
  </si>
  <si>
    <t>Мероприятие 6:Проведение спортивных мероприятий под эгидой борьбы со СПИДом</t>
  </si>
  <si>
    <t>4.2.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</si>
  <si>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</si>
  <si>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</si>
  <si>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</si>
  <si>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Задача 1:Создание постоянно действующей информационно-пропагандистской системы, направленной на профилактику туберкулеза</t>
  </si>
  <si>
    <t>Мероприятие 1:Организация и проведения санитарно-просветительской работы по вопросу профилактики туберкулеза</t>
  </si>
  <si>
    <t>Мероприятие 2:Подготовка и проведение флеш-моб акций, акций, приуроченных к Всемирному дню борьбы с туберкулезом</t>
  </si>
  <si>
    <t>Мероприятие 3:Организация и проведение информационной кампании по профилактике туберкулеза</t>
  </si>
  <si>
    <t>Мероприятие 4:Проведение спортивных мероприятий под эгидой борьбы с туберкулезом</t>
  </si>
  <si>
    <t>4.3.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</si>
  <si>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</si>
  <si>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</si>
  <si>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</si>
  <si>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Задача 1: Создание постоянно действующей информационно-пропагандистской системы, направленной на профилактику наркомании и алкоголизма</t>
  </si>
  <si>
    <t>Мероприятие 1:Организация и проведение санитарно-гигиенического воспитания населения</t>
  </si>
  <si>
    <t>Мероприятие 2:Проведение акций, приуроченных к Международному дню борьбы с употреблением наркотиков и их незаконным оборотом</t>
  </si>
  <si>
    <t>Мероприятие 3:Проведение акций, флешмоб акций, направленных на профилактику наркомании и алкоголизма в подростковой среде</t>
  </si>
  <si>
    <t>Мероприятие 4:Организация и проведение конкурса социальной рекламы по профилактике употребления ПАВ</t>
  </si>
  <si>
    <t>Мероприятие 5:Организация и проведение акций, приуроченных к Дню трезвости</t>
  </si>
  <si>
    <t>Мероприятие 6:Организация и проведение конкурса рисунков на асфальте "Мое счастливое будущее"</t>
  </si>
  <si>
    <t>Мероприятие 7:Организация и проведение информационной кампании по профилактике наркомании и алкоголизма</t>
  </si>
  <si>
    <t>4.4.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</si>
  <si>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</si>
  <si>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</si>
  <si>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</si>
  <si>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Задача 1: Создание постоянно действующей информационно-пропагандистской системы, направленной на профилактику заболеваний и формирование здорового образа жизни</t>
  </si>
  <si>
    <t>Мероприятие 1:Организация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</si>
  <si>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Мероприятие 2:Организация и проведение флешмобакций, акций, приуроченных к Всемирному дню без табачного дыма</t>
  </si>
  <si>
    <t>Мероприятие 3:Организация и проведение спортивных мероприятий</t>
  </si>
  <si>
    <t>Мероприятие 4:Организация и проведение флешмобакций "МОЛОДЕЖЬ ЗА ЗОЖ"</t>
  </si>
  <si>
    <t>Мероприятие 5:Организация и проведение акций, направленных на предупреждение заболеваний, установок на здоровый образ жизни</t>
  </si>
  <si>
    <t>Мероприятие 6:Организация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</si>
  <si>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Мероприятие 8:Обеспечение санитарно-противоэпидемического благополучия и профилактика инфекционных заболеваний, мероприятия по пропаганде донорства крови и ее компонентов, проведение акарицидных, дератизационных, дезинсекционных мероприятий</t>
  </si>
  <si>
    <t>5.</t>
  </si>
  <si>
    <t>5.1.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</si>
  <si>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</si>
  <si>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</si>
  <si>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</si>
  <si>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</si>
  <si>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</si>
  <si>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</si>
  <si>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</si>
  <si>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>Мероприятие 3:Приведение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</si>
  <si>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</si>
  <si>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</si>
  <si>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5.2.</t>
  </si>
  <si>
    <t>Подпрограмма "Развитие физической культуры и спорта"</t>
  </si>
  <si>
    <t>Всего по подпрограмме "Развитие физической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</si>
  <si>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</si>
  <si>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Задача 1: Повышение мотивации граждан к регулярным занятиям физической культурой и спортом</t>
  </si>
  <si>
    <t xml:space="preserve">Мероприятие 1:Организация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</si>
  <si>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</si>
  <si>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Организация и проведение мероприятий, направленных на привлечение населения к массовым занятиям спортом</t>
  </si>
  <si>
    <t>5.3.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</si>
  <si>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</si>
  <si>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</si>
  <si>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</si>
  <si>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</si>
  <si>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</si>
  <si>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</si>
  <si>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</si>
  <si>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</si>
  <si>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5.4.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</si>
  <si>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</si>
  <si>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</si>
  <si>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</si>
  <si>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</si>
  <si>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</si>
  <si>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</si>
  <si>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</si>
  <si>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6.</t>
  </si>
  <si>
    <t>6.1.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</si>
  <si>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</si>
  <si>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</si>
  <si>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</si>
  <si>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</si>
  <si>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</si>
  <si>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</si>
  <si>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 2: Повышение энергоэффективности использования энергетических ресурсов в жилищной сфере</t>
  </si>
  <si>
    <t>Мероприятие 1:Оснащение индивидуальными приборами учета муниципальных квартир городского округа ЗАТО Свободный</t>
  </si>
  <si>
    <t>Задача 3: Исполнение иных полномочий в жилищной сфере</t>
  </si>
  <si>
    <t>Мероприятие 1:Обеспечение иных полномочий в жилищной сфере</t>
  </si>
  <si>
    <t>6.2.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</si>
  <si>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</si>
  <si>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</si>
  <si>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</si>
  <si>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Задача 1: Обеспечение развития коммунальных систем и повышение качества предоставляемых коммунальных услуг</t>
  </si>
  <si>
    <t>Мероприятие 1:Строительство комплекса очистных сооружений бытовой канализации</t>
  </si>
  <si>
    <t>Мероприятие 2:Устройство уличного освещения</t>
  </si>
  <si>
    <t>Мероприятие 3.:Строительство коллектора</t>
  </si>
  <si>
    <t>Мероприятие 3: Обеспечение проведения капитального ремонта и модернизации объектов коммунальной инфраструктуры в сфере водоснабжения, теплоснабжения, электроснабжения</t>
  </si>
  <si>
    <t>Задача 2: Повышение энергоэффективности использования энергетических ресурсов в коммунальной сфере</t>
  </si>
  <si>
    <t>Мероприятие 1:Установка частного преобразователя на оборудовании котельной № 88,89</t>
  </si>
  <si>
    <t>Мероприятие 2:Установка узла учета природного газа</t>
  </si>
  <si>
    <t>Мероприятие 3: Устройство резервной скважины</t>
  </si>
  <si>
    <t>Задача 3: Исполнение иных полномочий в сфере коммунального хозяйства</t>
  </si>
  <si>
    <t>6.3.</t>
  </si>
  <si>
    <t>Подпрограмма: "Формирование современной городской среды"</t>
  </si>
  <si>
    <t>Всего по подпрограмме "Формирование комфортной городской среды"</t>
  </si>
  <si>
    <t>Цель: Повышение уровня благоустройства городского округа</t>
  </si>
  <si>
    <t>Задача 1: Обеспечение санитарно-эпидемиологичекого состояния и благоустройства территории городского округа</t>
  </si>
  <si>
    <t>Мероприятие 1:Обеспечение выполнения благоустройства территории</t>
  </si>
  <si>
    <t>6.4.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</si>
  <si>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</si>
  <si>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</si>
  <si>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</si>
  <si>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</si>
  <si>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1:Обеспечение содержания дорог и улично-дорожной сети</t>
  </si>
  <si>
    <t xml:space="preserve">Мероприятие 2:Капитальный ремонт улично-дорожной сети </t>
  </si>
  <si>
    <t>6.5.</t>
  </si>
  <si>
    <t>Подпрограмма "Энергосбережение и повышение энергоэффективности  систем коммунальной инфраструктуры"</t>
  </si>
  <si>
    <t>Всего по подпрограмме "Энергосбережение и повышение энергоэффективности  систем коммунальной инфраструктуры"</t>
  </si>
  <si>
    <t>Цель: Повышение энергоэффективности систем коммунальной инфраструктуры</t>
  </si>
  <si>
    <t>Задача 1: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</si>
  <si>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Мероприятие 1:Установка котла мощностью 6 МВт, Котельная № 88,89</t>
  </si>
  <si>
    <t xml:space="preserve">Мероприятие 2:Установка блочно-модульного ЦРП-6/0,04 Кв </t>
  </si>
  <si>
    <t>7.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</si>
  <si>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</si>
  <si>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>Мероприятие2: Предоставление социальных выплат на приобретение жилого помещения или строительство индивидуального жилого дома</t>
  </si>
  <si>
    <t>Мероприятие3: Освещение целей и задач программы в средствах массовой информации</t>
  </si>
  <si>
    <t xml:space="preserve">ИТОГО: </t>
  </si>
  <si>
    <t>Мероприятие 9: Приобретение средств индивидуальной защиты с целью препятствия распространения вирусных заболеваний.</t>
  </si>
  <si>
    <t>Поддержка и развитие СОНКО, создание дополнительных условий для повышения гражданской активности жителей городского округа ЗАТО Свободный</t>
  </si>
  <si>
    <t>Задача:Создание на территории городского округа ЗАТО Свободный условий, способствующих развитию и функционированию СОНКО, реализующих социально значимые проекты</t>
  </si>
  <si>
    <t xml:space="preserve">Разработка нормативно-правовых актов о предоставлении субсидий из средств бюджета городского округа СОНКО </t>
  </si>
  <si>
    <t>Оказание информационной, консультативной (в т.ч. юридические консультации) поддержки СОНКО</t>
  </si>
  <si>
    <t>Предоставление субсидий из средств бюджета городского округа СОНКО</t>
  </si>
  <si>
    <t>Начальник ОБУиФ</t>
  </si>
  <si>
    <t>С.Ф. Рыжкова</t>
  </si>
  <si>
    <t>Сумма расходов, предусмотренных на реализацию муниципальной программы на 2021 год</t>
  </si>
  <si>
    <t xml:space="preserve"> </t>
  </si>
  <si>
    <t>Мероприятие 1:Государственная поддержка закупки контейнеров для раздельного накопления твердых коммунальных отходов</t>
  </si>
  <si>
    <t>Мероприятие 2:Обеспечение исполнения иных полномочий в сфере коммунального хозяйства</t>
  </si>
  <si>
    <t>Мероприятие 1:Разработка генерального плана, технических паспортов и планов (схем) объектов муниципальной недвижимости</t>
  </si>
  <si>
    <t>Мероприятие 2:Организация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</si>
  <si>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Мероприятие 3:Организация предоставления дополнительного образования и создание условий для содержания детей в муниципальных организациях дополнительного образования</t>
  </si>
  <si>
    <t>Всего по муниципальной программе "Совершенствование социально-экономической политики и эффективности муниципального управления" (постановление администрации ГО ЗАТО Свободный от 29.12.2017 № 865, ред. от 20.10.2022 № 602)</t>
  </si>
  <si>
    <t>Всего по муниципальной программе " Безопасный город"  (постановление администрации ГО ЗАТО Свободный от 04.10.2018 № 549, ред. 20.10.2022 № 601)</t>
  </si>
  <si>
    <t xml:space="preserve">Всего по программе "Развитие образования в городском округе ЗАТО Свободный"  (постановление администрации ГО ЗАТО Свободный от 29.09.2020 № 441, в ред. от 31.10.2022 № 619) </t>
  </si>
  <si>
    <t xml:space="preserve">Всего по муниципальной программе "Профилактика заболеваний и формирование здорового образа жизни" (постановление администрации ГО ЗАТО Свободный от 27.08.2015 № 581, в ред. от 31.03.2022 № 151) </t>
  </si>
  <si>
    <t xml:space="preserve">Всего по муниципальной программе "Развитие культуры, спорта и молодежной политики в городском округе ЗАТО Свободный"  (постановление администрации ГО ЗАТО Свободный от 01.03.2018 № 121, в ред. от 28.11.2022 № 663) </t>
  </si>
  <si>
    <t xml:space="preserve">Всего по муниципальной программе "Развитие городского хозяйства" (постановление администрации ГО ЗАТО Свободный от 04.10.2018 № 548, в ред. от 15.11.2022 № 649) </t>
  </si>
  <si>
    <t xml:space="preserve">Всего по муниципальной программе «Обеспечение жильем молодых семей на территории городского округа ЗАТО Свободный» (постановление администрации ГО ЗАТО Свободный от 17.05.2018 № 298, в ред. от 06.07.2022 № 375) </t>
  </si>
  <si>
    <t xml:space="preserve">Всего по муниципальной программе "Поддержка социально ориентированных некоммерческих организаций в городском округе ЗАТО Свободный на 2021-2029 годы" (постановление администрации ГО ЗАТО Свободный от 10.03.2021 № 96, в ред. от 31.03.2022 № 152) </t>
  </si>
  <si>
    <t>Мероприятие 3: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</si>
  <si>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2: Организация мероприятий по повышению квалификации</t>
  </si>
  <si>
    <t>Мероприятие 3: Другие вопросы в области общего образования</t>
  </si>
  <si>
    <t>Мероприятие 4: Устройство игрого поля</t>
  </si>
  <si>
    <t>Выполнение мероприятий муниципальных программ за 4 квартал 2022 года</t>
  </si>
  <si>
    <t xml:space="preserve">Глава городского округа ЗАТО Свободный </t>
  </si>
  <si>
    <t>А.В. Иванов</t>
  </si>
  <si>
    <t>Обучение за счет областных средств. Дистанционное обучение.</t>
  </si>
  <si>
    <t>Экономия в результате проведения конкурсных процедур.</t>
  </si>
  <si>
    <t>Экономия в связи с отсутствием потребности.</t>
  </si>
  <si>
    <t>Переходящий контракт, исполнение февраль 2023 года.</t>
  </si>
  <si>
    <t>Анализ воды проведен 1 раз в год при планируемом 2 раза в год.</t>
  </si>
  <si>
    <t>Экономия по контрактам.</t>
  </si>
  <si>
    <t>В ходе проведения конкурсных процедур подрядчик не определен.</t>
  </si>
  <si>
    <t>Актуализация ПСД на строительство ОС, получение прав на ЗУ.</t>
  </si>
  <si>
    <t>Выполнение мероприятия не в полном объме в силу фактически меньшего кол-ва циклов снегопада в году.</t>
  </si>
  <si>
    <t>Расход субсидии осуществляется согласно заявкам СОНКО.</t>
  </si>
  <si>
    <t>Не выполнены работы по договору разработки проекта рекультивации земель, проекта освоения лесов на участки для строительства очистных сооружений в связи с длительным согласованием с Министерством обороны РФ.</t>
  </si>
  <si>
    <t>Исполнитель: Антонюк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</si>
</sst>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"/>
    <numFmt numFmtId="166" formatCode="#,##0.0"/>
    <numFmt numFmtId="167" formatCode="#,##0.000"/>
    <numFmt numFmtId="168" formatCode="#,##0.000000"/>
    <numFmt numFmtId="169" formatCode="#,##0.000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Border="0" applyProtection="0"/>
  </cellStyleXfs>
  <cellXfs count="1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5" fontId="1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16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65" fontId="0" fillId="0" borderId="0" xfId="0" applyNumberFormat="1" applyFill="1" applyAlignment="1">
      <alignment vertical="top"/>
    </xf>
    <xf numFmtId="0" fontId="1" fillId="0" borderId="0" xfId="0" applyFont="1" applyFill="1" applyAlignment="1">
      <alignment vertical="top" wrapText="1"/>
    </xf>
    <xf numFmtId="16" fontId="1" fillId="0" borderId="6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wrapText="1"/>
    </xf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wrapText="1"/>
    </xf>
    <xf numFmtId="0" fontId="0" fillId="0" borderId="0" xfId="0" applyFill="1" applyAlignment="1"/>
    <xf numFmtId="165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0" fontId="8" fillId="0" borderId="0" xfId="0" applyFont="1" applyFill="1"/>
    <xf numFmtId="0" fontId="7" fillId="0" borderId="2" xfId="0" applyFont="1" applyFill="1" applyBorder="1"/>
    <xf numFmtId="165" fontId="1" fillId="0" borderId="0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/>
    <xf numFmtId="166" fontId="1" fillId="0" borderId="2" xfId="0" applyNumberFormat="1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top"/>
    </xf>
    <xf numFmtId="9" fontId="0" fillId="0" borderId="0" xfId="0" applyNumberFormat="1" applyFill="1"/>
    <xf numFmtId="9" fontId="1" fillId="0" borderId="4" xfId="0" applyNumberFormat="1" applyFont="1" applyFill="1" applyBorder="1" applyAlignment="1">
      <alignment vertical="top"/>
    </xf>
    <xf numFmtId="9" fontId="1" fillId="0" borderId="4" xfId="0" applyNumberFormat="1" applyFont="1" applyFill="1" applyBorder="1"/>
    <xf numFmtId="9" fontId="1" fillId="0" borderId="2" xfId="0" applyNumberFormat="1" applyFont="1" applyFill="1" applyBorder="1" applyAlignment="1">
      <alignment vertical="top"/>
    </xf>
    <xf numFmtId="9" fontId="1" fillId="0" borderId="4" xfId="1" applyNumberFormat="1" applyFont="1" applyFill="1" applyBorder="1" applyAlignment="1" applyProtection="1">
      <alignment vertical="top"/>
    </xf>
    <xf numFmtId="9" fontId="1" fillId="0" borderId="4" xfId="0" applyNumberFormat="1" applyFont="1" applyFill="1" applyBorder="1" applyAlignment="1"/>
    <xf numFmtId="9" fontId="1" fillId="0" borderId="2" xfId="0" applyNumberFormat="1" applyFont="1" applyFill="1" applyBorder="1" applyAlignment="1">
      <alignment vertical="top" wrapText="1"/>
    </xf>
    <xf numFmtId="9" fontId="1" fillId="0" borderId="2" xfId="0" applyNumberFormat="1" applyFont="1" applyFill="1" applyBorder="1" applyAlignment="1">
      <alignment horizontal="right" vertical="top" wrapText="1"/>
    </xf>
    <xf numFmtId="9" fontId="1" fillId="0" borderId="4" xfId="0" applyNumberFormat="1" applyFont="1" applyFill="1" applyBorder="1" applyAlignment="1">
      <alignment horizontal="right" vertical="top"/>
    </xf>
    <xf numFmtId="9" fontId="1" fillId="0" borderId="2" xfId="0" applyNumberFormat="1" applyFont="1" applyFill="1" applyBorder="1"/>
    <xf numFmtId="9" fontId="1" fillId="0" borderId="0" xfId="0" applyNumberFormat="1" applyFont="1" applyFill="1"/>
    <xf numFmtId="9" fontId="1" fillId="0" borderId="0" xfId="0" applyNumberFormat="1" applyFont="1"/>
    <xf numFmtId="9" fontId="0" fillId="0" borderId="0" xfId="0" applyNumberFormat="1"/>
    <xf numFmtId="0" fontId="4" fillId="2" borderId="2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0" fontId="0" fillId="0" borderId="0" xfId="0" applyFont="1" applyFill="1"/>
    <xf numFmtId="166" fontId="1" fillId="3" borderId="2" xfId="0" applyNumberFormat="1" applyFont="1" applyFill="1" applyBorder="1" applyAlignment="1">
      <alignment vertical="top"/>
    </xf>
    <xf numFmtId="165" fontId="1" fillId="3" borderId="2" xfId="0" applyNumberFormat="1" applyFont="1" applyFill="1" applyBorder="1" applyAlignment="1">
      <alignment vertical="top"/>
    </xf>
    <xf numFmtId="165" fontId="1" fillId="3" borderId="2" xfId="0" applyNumberFormat="1" applyFont="1" applyFill="1" applyBorder="1" applyAlignment="1">
      <alignment horizontal="right" vertical="top" wrapText="1"/>
    </xf>
    <xf numFmtId="165" fontId="1" fillId="3" borderId="5" xfId="0" applyNumberFormat="1" applyFont="1" applyFill="1" applyBorder="1" applyAlignment="1">
      <alignment vertical="top"/>
    </xf>
    <xf numFmtId="166" fontId="1" fillId="3" borderId="2" xfId="0" applyNumberFormat="1" applyFont="1" applyFill="1" applyBorder="1"/>
    <xf numFmtId="165" fontId="1" fillId="3" borderId="7" xfId="0" applyNumberFormat="1" applyFont="1" applyFill="1" applyBorder="1" applyAlignment="1">
      <alignment vertical="top"/>
    </xf>
    <xf numFmtId="165" fontId="1" fillId="3" borderId="2" xfId="0" applyNumberFormat="1" applyFont="1" applyFill="1" applyBorder="1" applyAlignment="1">
      <alignment vertical="top" wrapText="1"/>
    </xf>
    <xf numFmtId="165" fontId="1" fillId="3" borderId="2" xfId="0" applyNumberFormat="1" applyFont="1" applyFill="1" applyBorder="1" applyAlignment="1">
      <alignment wrapText="1"/>
    </xf>
    <xf numFmtId="166" fontId="1" fillId="3" borderId="2" xfId="0" applyNumberFormat="1" applyFont="1" applyFill="1" applyBorder="1" applyAlignment="1">
      <alignment vertical="top" wrapText="1"/>
    </xf>
    <xf numFmtId="166" fontId="1" fillId="3" borderId="2" xfId="0" applyNumberFormat="1" applyFont="1" applyFill="1" applyBorder="1" applyAlignment="1">
      <alignment horizontal="right" vertical="top" wrapText="1"/>
    </xf>
    <xf numFmtId="166" fontId="1" fillId="3" borderId="2" xfId="0" applyNumberFormat="1" applyFont="1" applyFill="1" applyBorder="1" applyAlignment="1">
      <alignment horizontal="right" wrapText="1"/>
    </xf>
    <xf numFmtId="165" fontId="1" fillId="3" borderId="2" xfId="0" applyNumberFormat="1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 wrapText="1"/>
    </xf>
    <xf numFmtId="166" fontId="4" fillId="4" borderId="2" xfId="0" applyNumberFormat="1" applyFont="1" applyFill="1" applyBorder="1" applyAlignment="1">
      <alignment vertical="top" wrapText="1"/>
    </xf>
    <xf numFmtId="9" fontId="4" fillId="4" borderId="4" xfId="0" applyNumberFormat="1" applyFont="1" applyFill="1" applyBorder="1" applyAlignment="1">
      <alignment vertical="top"/>
    </xf>
    <xf numFmtId="167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horizontal="center" vertical="top" wrapText="1"/>
    </xf>
    <xf numFmtId="167" fontId="4" fillId="4" borderId="2" xfId="0" applyNumberFormat="1" applyFont="1" applyFill="1" applyBorder="1" applyAlignment="1">
      <alignment vertical="top"/>
    </xf>
    <xf numFmtId="164" fontId="4" fillId="4" borderId="4" xfId="0" applyNumberFormat="1" applyFont="1" applyFill="1" applyBorder="1" applyAlignment="1">
      <alignment horizontal="center" vertical="top"/>
    </xf>
    <xf numFmtId="164" fontId="12" fillId="4" borderId="2" xfId="0" applyNumberFormat="1" applyFont="1" applyFill="1" applyBorder="1" applyAlignment="1">
      <alignment horizontal="center" vertical="top"/>
    </xf>
    <xf numFmtId="166" fontId="4" fillId="4" borderId="2" xfId="0" applyNumberFormat="1" applyFont="1" applyFill="1" applyBorder="1" applyAlignment="1">
      <alignment vertical="top"/>
    </xf>
    <xf numFmtId="164" fontId="4" fillId="4" borderId="4" xfId="0" applyNumberFormat="1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165" fontId="4" fillId="4" borderId="2" xfId="0" applyNumberFormat="1" applyFont="1" applyFill="1" applyBorder="1" applyAlignment="1">
      <alignment vertical="top"/>
    </xf>
    <xf numFmtId="9" fontId="4" fillId="4" borderId="2" xfId="0" applyNumberFormat="1" applyFont="1" applyFill="1" applyBorder="1" applyAlignment="1">
      <alignment vertical="top"/>
    </xf>
    <xf numFmtId="168" fontId="4" fillId="3" borderId="2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4" fillId="5" borderId="2" xfId="0" applyFont="1" applyFill="1" applyBorder="1"/>
    <xf numFmtId="167" fontId="4" fillId="5" borderId="2" xfId="0" applyNumberFormat="1" applyFont="1" applyFill="1" applyBorder="1"/>
    <xf numFmtId="0" fontId="1" fillId="5" borderId="2" xfId="0" applyFont="1" applyFill="1" applyBorder="1" applyAlignment="1">
      <alignment horizontal="center" vertical="top"/>
    </xf>
    <xf numFmtId="166" fontId="0" fillId="0" borderId="0" xfId="0" applyNumberFormat="1" applyFill="1"/>
    <xf numFmtId="169" fontId="0" fillId="0" borderId="0" xfId="0" applyNumberFormat="1" applyFill="1"/>
    <xf numFmtId="2" fontId="1" fillId="0" borderId="2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vertical="top"/>
    </xf>
    <xf numFmtId="164" fontId="1" fillId="0" borderId="4" xfId="0" applyNumberFormat="1" applyFont="1" applyFill="1" applyBorder="1"/>
    <xf numFmtId="164" fontId="4" fillId="5" borderId="4" xfId="0" applyNumberFormat="1" applyFont="1" applyFill="1" applyBorder="1"/>
    <xf numFmtId="165" fontId="4" fillId="4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0"/>
  <sheetViews>
    <sheetView tabSelected="1" topLeftCell="A137" zoomScale="70" zoomScaleNormal="70" workbookViewId="0">
      <selection activeCell="J193" sqref="J193"/>
    </sheetView>
  </sheetViews>
  <sheetFormatPr defaultColWidth="9.28515625" defaultRowHeight="15.75" x14ac:dyDescent="0.25"/>
  <cols>
    <col min="1" max="1" width="6.7109375" style="1" customWidth="1"/>
    <col min="2" max="2" width="41" customWidth="1"/>
    <col min="3" max="3" width="17.140625" style="7" customWidth="1"/>
    <col min="4" max="4" width="15.5703125" customWidth="1"/>
    <col min="5" max="5" width="13.85546875" customWidth="1"/>
    <col min="6" max="6" width="12" customWidth="1"/>
    <col min="7" max="7" width="19.28515625" style="7" customWidth="1"/>
    <col min="8" max="8" width="19" customWidth="1"/>
    <col min="9" max="9" width="17.42578125" customWidth="1"/>
    <col min="10" max="10" width="15.7109375" customWidth="1"/>
    <col min="11" max="11" width="12.28515625" style="60" customWidth="1"/>
    <col min="12" max="12" width="18.28515625" style="97" customWidth="1"/>
    <col min="14" max="14" width="14" bestFit="1" customWidth="1"/>
  </cols>
  <sheetData>
    <row r="1" spans="1:13" s="7" customFormat="1" ht="49.5" customHeight="1" x14ac:dyDescent="0.3">
      <c r="A1" s="33"/>
      <c r="B1" s="150" t="s">
        <v>323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s="7" customFormat="1" x14ac:dyDescent="0.25">
      <c r="A2" s="33"/>
      <c r="K2" s="48"/>
      <c r="L2" s="82"/>
    </row>
    <row r="3" spans="1:13" s="7" customFormat="1" x14ac:dyDescent="0.25">
      <c r="A3" s="33"/>
      <c r="K3" s="151" t="s">
        <v>0</v>
      </c>
      <c r="L3" s="151"/>
    </row>
    <row r="4" spans="1:13" s="7" customFormat="1" ht="37.5" customHeight="1" x14ac:dyDescent="0.2">
      <c r="A4" s="140" t="s">
        <v>1</v>
      </c>
      <c r="B4" s="152" t="s">
        <v>2</v>
      </c>
      <c r="C4" s="153" t="s">
        <v>304</v>
      </c>
      <c r="D4" s="153"/>
      <c r="E4" s="153"/>
      <c r="F4" s="153"/>
      <c r="G4" s="154" t="s">
        <v>3</v>
      </c>
      <c r="H4" s="154"/>
      <c r="I4" s="154"/>
      <c r="J4" s="154"/>
      <c r="K4" s="155" t="s">
        <v>4</v>
      </c>
      <c r="L4" s="156" t="s">
        <v>5</v>
      </c>
    </row>
    <row r="5" spans="1:13" s="7" customFormat="1" ht="24" customHeight="1" x14ac:dyDescent="0.2">
      <c r="A5" s="140"/>
      <c r="B5" s="152"/>
      <c r="C5" s="152" t="s">
        <v>6</v>
      </c>
      <c r="D5" s="153" t="s">
        <v>7</v>
      </c>
      <c r="E5" s="153"/>
      <c r="F5" s="153"/>
      <c r="G5" s="154" t="s">
        <v>8</v>
      </c>
      <c r="H5" s="153" t="s">
        <v>9</v>
      </c>
      <c r="I5" s="153"/>
      <c r="J5" s="153"/>
      <c r="K5" s="155"/>
      <c r="L5" s="156"/>
    </row>
    <row r="6" spans="1:13" s="7" customFormat="1" ht="12.75" customHeight="1" x14ac:dyDescent="0.2">
      <c r="A6" s="140"/>
      <c r="B6" s="152"/>
      <c r="C6" s="152"/>
      <c r="D6" s="152" t="s">
        <v>10</v>
      </c>
      <c r="E6" s="152" t="s">
        <v>11</v>
      </c>
      <c r="F6" s="157" t="s">
        <v>12</v>
      </c>
      <c r="G6" s="154"/>
      <c r="H6" s="152" t="s">
        <v>10</v>
      </c>
      <c r="I6" s="152" t="s">
        <v>11</v>
      </c>
      <c r="J6" s="157" t="s">
        <v>12</v>
      </c>
      <c r="K6" s="155"/>
      <c r="L6" s="156"/>
    </row>
    <row r="7" spans="1:13" s="7" customFormat="1" ht="4.5" customHeight="1" x14ac:dyDescent="0.2">
      <c r="A7" s="140"/>
      <c r="B7" s="152"/>
      <c r="C7" s="152"/>
      <c r="D7" s="152"/>
      <c r="E7" s="152"/>
      <c r="F7" s="157"/>
      <c r="G7" s="154"/>
      <c r="H7" s="152"/>
      <c r="I7" s="152"/>
      <c r="J7" s="157"/>
      <c r="K7" s="155"/>
      <c r="L7" s="156"/>
    </row>
    <row r="8" spans="1:13" s="7" customFormat="1" ht="12.75" x14ac:dyDescent="0.2">
      <c r="A8" s="140"/>
      <c r="B8" s="152"/>
      <c r="C8" s="152"/>
      <c r="D8" s="152"/>
      <c r="E8" s="152"/>
      <c r="F8" s="157"/>
      <c r="G8" s="154"/>
      <c r="H8" s="152"/>
      <c r="I8" s="152"/>
      <c r="J8" s="157"/>
      <c r="K8" s="155"/>
      <c r="L8" s="156"/>
    </row>
    <row r="9" spans="1:13" s="7" customFormat="1" ht="12.75" x14ac:dyDescent="0.2">
      <c r="A9" s="140"/>
      <c r="B9" s="152"/>
      <c r="C9" s="152"/>
      <c r="D9" s="152"/>
      <c r="E9" s="152"/>
      <c r="F9" s="157"/>
      <c r="G9" s="154"/>
      <c r="H9" s="152"/>
      <c r="I9" s="152"/>
      <c r="J9" s="157"/>
      <c r="K9" s="155"/>
      <c r="L9" s="156"/>
    </row>
    <row r="10" spans="1:13" s="7" customFormat="1" ht="12.75" x14ac:dyDescent="0.2">
      <c r="A10" s="140"/>
      <c r="B10" s="152"/>
      <c r="C10" s="152"/>
      <c r="D10" s="152"/>
      <c r="E10" s="152"/>
      <c r="F10" s="157"/>
      <c r="G10" s="154"/>
      <c r="H10" s="152"/>
      <c r="I10" s="152"/>
      <c r="J10" s="157"/>
      <c r="K10" s="155"/>
      <c r="L10" s="156"/>
    </row>
    <row r="11" spans="1:13" s="6" customFormat="1" ht="130.5" customHeight="1" x14ac:dyDescent="0.2">
      <c r="A11" s="99">
        <v>1</v>
      </c>
      <c r="B11" s="100" t="s">
        <v>311</v>
      </c>
      <c r="C11" s="110">
        <f>D11+E11+F11</f>
        <v>31651.985800000002</v>
      </c>
      <c r="D11" s="110">
        <f>SUM(D13+D19+D31+D39)</f>
        <v>31570.029270000003</v>
      </c>
      <c r="E11" s="107">
        <f>SUM(E13+E19+E31+E39)</f>
        <v>81.956530000000001</v>
      </c>
      <c r="F11" s="107">
        <f>SUM(F13+F19+F31+F39)</f>
        <v>0</v>
      </c>
      <c r="G11" s="110">
        <f>SUM(G13+G19+G31+G39)</f>
        <v>29826.685000000001</v>
      </c>
      <c r="H11" s="110">
        <f>H13+H19+H31+H39</f>
        <v>29744.728470000002</v>
      </c>
      <c r="I11" s="110">
        <f>SUM(I13+I19+I31+I39)</f>
        <v>81.956530000000001</v>
      </c>
      <c r="J11" s="110">
        <f>SUM(J13+J19+J31+J39)</f>
        <v>0</v>
      </c>
      <c r="K11" s="102">
        <f>G11/C11</f>
        <v>0.9423321869429121</v>
      </c>
      <c r="L11" s="108"/>
    </row>
    <row r="12" spans="1:13" s="7" customFormat="1" ht="20.25" customHeight="1" x14ac:dyDescent="0.25">
      <c r="A12" s="64" t="s">
        <v>13</v>
      </c>
      <c r="B12" s="135" t="s">
        <v>14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3" s="6" customFormat="1" ht="49.5" customHeight="1" x14ac:dyDescent="0.2">
      <c r="A13" s="8"/>
      <c r="B13" s="9" t="s">
        <v>15</v>
      </c>
      <c r="C13" s="66">
        <f>D13+E13</f>
        <v>100</v>
      </c>
      <c r="D13" s="42">
        <f>D16+D17</f>
        <v>100</v>
      </c>
      <c r="E13" s="42">
        <f>E16+E17</f>
        <v>0</v>
      </c>
      <c r="F13" s="42">
        <f>F16+F17</f>
        <v>0</v>
      </c>
      <c r="G13" s="66">
        <f>H13+I13+J13</f>
        <v>100</v>
      </c>
      <c r="H13" s="42">
        <f>H16+H17</f>
        <v>100</v>
      </c>
      <c r="I13" s="42">
        <f>I16+I17</f>
        <v>0</v>
      </c>
      <c r="J13" s="42">
        <f>J16+J17</f>
        <v>0</v>
      </c>
      <c r="K13" s="49">
        <f>G13/C13</f>
        <v>1</v>
      </c>
      <c r="L13" s="83"/>
    </row>
    <row r="14" spans="1:13" s="7" customFormat="1" ht="21.75" customHeight="1" x14ac:dyDescent="0.25">
      <c r="A14" s="10"/>
      <c r="B14" s="158" t="s">
        <v>16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1:13" s="7" customFormat="1" ht="20.25" customHeight="1" x14ac:dyDescent="0.25">
      <c r="A15" s="10"/>
      <c r="B15" s="139" t="s">
        <v>17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7" t="s">
        <v>18</v>
      </c>
    </row>
    <row r="16" spans="1:13" s="6" customFormat="1" ht="47.25" x14ac:dyDescent="0.2">
      <c r="A16" s="11"/>
      <c r="B16" s="9" t="s">
        <v>19</v>
      </c>
      <c r="C16" s="66">
        <f>SUM(D16:F16)</f>
        <v>100</v>
      </c>
      <c r="D16" s="42">
        <v>100</v>
      </c>
      <c r="E16" s="42">
        <v>0</v>
      </c>
      <c r="F16" s="42">
        <v>0</v>
      </c>
      <c r="G16" s="66">
        <f>H16+I16+J16</f>
        <v>100</v>
      </c>
      <c r="H16" s="42">
        <v>100</v>
      </c>
      <c r="I16" s="42">
        <v>0</v>
      </c>
      <c r="J16" s="42">
        <v>0</v>
      </c>
      <c r="K16" s="49">
        <f>G16/C16</f>
        <v>1</v>
      </c>
      <c r="L16" s="84"/>
    </row>
    <row r="17" spans="1:18" s="6" customFormat="1" x14ac:dyDescent="0.2">
      <c r="A17" s="11"/>
      <c r="B17" s="12" t="s">
        <v>20</v>
      </c>
      <c r="C17" s="66">
        <f>SUM(D17:F17)</f>
        <v>0</v>
      </c>
      <c r="D17" s="42">
        <v>0</v>
      </c>
      <c r="E17" s="42">
        <v>0</v>
      </c>
      <c r="F17" s="42">
        <v>0</v>
      </c>
      <c r="G17" s="66">
        <f>H17+I17+J17</f>
        <v>0</v>
      </c>
      <c r="H17" s="42">
        <v>0</v>
      </c>
      <c r="I17" s="42">
        <v>0</v>
      </c>
      <c r="J17" s="42">
        <v>0</v>
      </c>
      <c r="K17" s="49"/>
      <c r="L17" s="85"/>
    </row>
    <row r="18" spans="1:18" s="7" customFormat="1" ht="19.5" customHeight="1" x14ac:dyDescent="0.25">
      <c r="A18" s="61" t="s">
        <v>21</v>
      </c>
      <c r="B18" s="135" t="s">
        <v>22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8" s="6" customFormat="1" ht="51" customHeight="1" x14ac:dyDescent="0.2">
      <c r="A19" s="11"/>
      <c r="B19" s="9" t="s">
        <v>23</v>
      </c>
      <c r="C19" s="66">
        <f>D19+E19+F19</f>
        <v>3000.962</v>
      </c>
      <c r="D19" s="42">
        <f>SUM(D22+D24+D26+D28+D29)</f>
        <v>3000.962</v>
      </c>
      <c r="E19" s="42">
        <f>SUM(E22+E26+E28)</f>
        <v>0</v>
      </c>
      <c r="F19" s="42">
        <f>SUM(F22+F26+F28)</f>
        <v>0</v>
      </c>
      <c r="G19" s="66">
        <f>G22+G24+G26+G28+G29</f>
        <v>2743.8005699999999</v>
      </c>
      <c r="H19" s="42">
        <f>H22+H24+H26+H28+H29</f>
        <v>2743.8005699999999</v>
      </c>
      <c r="I19" s="42">
        <f>SUM(I22+I26+I28)</f>
        <v>0</v>
      </c>
      <c r="J19" s="42">
        <f>SUM(J22+J26+J28)</f>
        <v>0</v>
      </c>
      <c r="K19" s="49">
        <f>G19/C19</f>
        <v>0.91430700222128769</v>
      </c>
      <c r="L19" s="159"/>
    </row>
    <row r="20" spans="1:18" s="7" customFormat="1" ht="19.5" customHeight="1" x14ac:dyDescent="0.25">
      <c r="A20" s="10"/>
      <c r="B20" s="139" t="s">
        <v>24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8" s="7" customFormat="1" ht="21" customHeight="1" x14ac:dyDescent="0.25">
      <c r="A21" s="10"/>
      <c r="B21" s="139" t="s">
        <v>25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spans="1:18" s="6" customFormat="1" ht="63" customHeight="1" x14ac:dyDescent="0.2">
      <c r="A22" s="11"/>
      <c r="B22" s="9" t="s">
        <v>26</v>
      </c>
      <c r="C22" s="67">
        <f>D22+E22+F22</f>
        <v>0</v>
      </c>
      <c r="D22" s="4">
        <v>0</v>
      </c>
      <c r="E22" s="4">
        <v>0</v>
      </c>
      <c r="F22" s="4">
        <v>0</v>
      </c>
      <c r="G22" s="67">
        <f>SUM(H22:J22)</f>
        <v>0</v>
      </c>
      <c r="H22" s="4">
        <v>0</v>
      </c>
      <c r="I22" s="4">
        <v>0</v>
      </c>
      <c r="J22" s="4">
        <v>0</v>
      </c>
      <c r="K22" s="49">
        <v>0</v>
      </c>
      <c r="L22" s="86"/>
    </row>
    <row r="23" spans="1:18" s="7" customFormat="1" ht="22.5" customHeight="1" x14ac:dyDescent="0.2">
      <c r="A23" s="39"/>
      <c r="B23" s="140" t="s">
        <v>27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8" s="6" customFormat="1" ht="285" customHeight="1" x14ac:dyDescent="0.2">
      <c r="A24" s="5"/>
      <c r="B24" s="13" t="s">
        <v>28</v>
      </c>
      <c r="C24" s="68">
        <f>D24+E24+F24</f>
        <v>1103.66697</v>
      </c>
      <c r="D24" s="122">
        <f>670.6+383.06697+50</f>
        <v>1103.66697</v>
      </c>
      <c r="E24" s="27">
        <v>0</v>
      </c>
      <c r="F24" s="27">
        <v>0</v>
      </c>
      <c r="G24" s="68">
        <f>H24+I24+J24</f>
        <v>847.68932999999993</v>
      </c>
      <c r="H24" s="27">
        <f>37+70+28+99+2+76+12+3+7+31.356+346+3+133.33333</f>
        <v>847.68932999999993</v>
      </c>
      <c r="I24" s="27">
        <v>0</v>
      </c>
      <c r="J24" s="27">
        <v>0</v>
      </c>
      <c r="K24" s="56">
        <f>G24/C24</f>
        <v>0.76806623106606142</v>
      </c>
      <c r="L24" s="89" t="s">
        <v>336</v>
      </c>
    </row>
    <row r="25" spans="1:18" s="7" customFormat="1" ht="22.5" customHeight="1" x14ac:dyDescent="0.2">
      <c r="A25" s="39"/>
      <c r="B25" s="140" t="s">
        <v>29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8" s="6" customFormat="1" ht="72" customHeight="1" x14ac:dyDescent="0.2">
      <c r="A26" s="11"/>
      <c r="B26" s="9" t="s">
        <v>30</v>
      </c>
      <c r="C26" s="66">
        <f>SUM(D26:F26)</f>
        <v>879.03502000000003</v>
      </c>
      <c r="D26" s="42">
        <v>879.03502000000003</v>
      </c>
      <c r="E26" s="42">
        <v>0</v>
      </c>
      <c r="F26" s="42">
        <v>0</v>
      </c>
      <c r="G26" s="66">
        <f>SUM(H26:J26)</f>
        <v>879.03502000000003</v>
      </c>
      <c r="H26" s="42">
        <v>879.03502000000003</v>
      </c>
      <c r="I26" s="42">
        <v>0</v>
      </c>
      <c r="J26" s="42">
        <v>0</v>
      </c>
      <c r="K26" s="49">
        <f>G26/C26</f>
        <v>1</v>
      </c>
      <c r="L26" s="86"/>
    </row>
    <row r="27" spans="1:18" s="7" customFormat="1" ht="51.75" customHeight="1" x14ac:dyDescent="0.25">
      <c r="A27" s="10"/>
      <c r="B27" s="139" t="s">
        <v>31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8" s="6" customFormat="1" ht="51.75" customHeight="1" x14ac:dyDescent="0.2">
      <c r="A28" s="11"/>
      <c r="B28" s="9" t="s">
        <v>308</v>
      </c>
      <c r="C28" s="67">
        <f>SUM(D28:F28)</f>
        <v>51</v>
      </c>
      <c r="D28" s="4">
        <v>51</v>
      </c>
      <c r="E28" s="4">
        <v>0</v>
      </c>
      <c r="F28" s="4">
        <v>0</v>
      </c>
      <c r="G28" s="67">
        <f>SUM(H28:J28)</f>
        <v>51</v>
      </c>
      <c r="H28" s="4">
        <v>51</v>
      </c>
      <c r="I28" s="4">
        <v>0</v>
      </c>
      <c r="J28" s="4">
        <v>0</v>
      </c>
      <c r="K28" s="56">
        <f>G28/C28</f>
        <v>1</v>
      </c>
      <c r="L28" s="86"/>
      <c r="R28" s="6" t="s">
        <v>305</v>
      </c>
    </row>
    <row r="29" spans="1:18" s="6" customFormat="1" ht="51.75" customHeight="1" x14ac:dyDescent="0.2">
      <c r="A29" s="11"/>
      <c r="B29" s="9" t="s">
        <v>32</v>
      </c>
      <c r="C29" s="67">
        <f>SUM(D29:F29)</f>
        <v>967.26000999999997</v>
      </c>
      <c r="D29" s="4">
        <v>967.26000999999997</v>
      </c>
      <c r="E29" s="4">
        <v>0</v>
      </c>
      <c r="F29" s="4">
        <v>0</v>
      </c>
      <c r="G29" s="67">
        <f>SUM(H29:J29)</f>
        <v>966.07622000000003</v>
      </c>
      <c r="H29" s="4">
        <v>966.07622000000003</v>
      </c>
      <c r="I29" s="4">
        <v>0</v>
      </c>
      <c r="J29" s="4">
        <v>0</v>
      </c>
      <c r="K29" s="56">
        <f>G29/C29</f>
        <v>0.99877614086413025</v>
      </c>
      <c r="L29" s="86"/>
    </row>
    <row r="30" spans="1:18" s="7" customFormat="1" ht="23.25" customHeight="1" x14ac:dyDescent="0.25">
      <c r="A30" s="61" t="s">
        <v>33</v>
      </c>
      <c r="B30" s="135" t="s">
        <v>34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8" s="6" customFormat="1" ht="31.9" customHeight="1" x14ac:dyDescent="0.2">
      <c r="A31" s="11"/>
      <c r="B31" s="9" t="s">
        <v>35</v>
      </c>
      <c r="C31" s="66">
        <f t="shared" ref="C31:J31" si="0">SUM(C34:C37)</f>
        <v>1374.69407</v>
      </c>
      <c r="D31" s="42">
        <f t="shared" si="0"/>
        <v>1374.69407</v>
      </c>
      <c r="E31" s="42">
        <f t="shared" si="0"/>
        <v>0</v>
      </c>
      <c r="F31" s="42">
        <f t="shared" si="0"/>
        <v>0</v>
      </c>
      <c r="G31" s="66">
        <f t="shared" si="0"/>
        <v>1347.90607</v>
      </c>
      <c r="H31" s="42">
        <f t="shared" si="0"/>
        <v>1347.90607</v>
      </c>
      <c r="I31" s="42">
        <f t="shared" si="0"/>
        <v>0</v>
      </c>
      <c r="J31" s="42">
        <f t="shared" si="0"/>
        <v>0</v>
      </c>
      <c r="K31" s="49">
        <f>G31/C31</f>
        <v>0.98051348253797299</v>
      </c>
      <c r="L31" s="86"/>
    </row>
    <row r="32" spans="1:18" s="7" customFormat="1" ht="22.5" customHeight="1" x14ac:dyDescent="0.25">
      <c r="A32" s="10"/>
      <c r="B32" s="139" t="s">
        <v>36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</row>
    <row r="33" spans="1:13" s="7" customFormat="1" ht="30.75" customHeight="1" x14ac:dyDescent="0.25">
      <c r="A33" s="10"/>
      <c r="B33" s="139" t="s">
        <v>37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</row>
    <row r="34" spans="1:13" s="6" customFormat="1" ht="146.25" customHeight="1" x14ac:dyDescent="0.2">
      <c r="A34" s="11"/>
      <c r="B34" s="9" t="s">
        <v>38</v>
      </c>
      <c r="C34" s="66">
        <f>SUM(D34:F34)</f>
        <v>1103.4700700000001</v>
      </c>
      <c r="D34" s="42">
        <v>1103.4700700000001</v>
      </c>
      <c r="E34" s="42">
        <v>0</v>
      </c>
      <c r="F34" s="42">
        <v>0</v>
      </c>
      <c r="G34" s="66">
        <f>SUM(H34:J34)</f>
        <v>1099.3820700000001</v>
      </c>
      <c r="H34" s="42">
        <v>1099.3820700000001</v>
      </c>
      <c r="I34" s="42">
        <v>0</v>
      </c>
      <c r="J34" s="42">
        <v>0</v>
      </c>
      <c r="K34" s="49">
        <f>G34/C34</f>
        <v>0.99629532317084057</v>
      </c>
      <c r="L34" s="84"/>
    </row>
    <row r="35" spans="1:13" s="6" customFormat="1" ht="84" customHeight="1" x14ac:dyDescent="0.2">
      <c r="A35" s="11"/>
      <c r="B35" s="9" t="s">
        <v>39</v>
      </c>
      <c r="C35" s="66">
        <f>SUM(D35:F35)</f>
        <v>255</v>
      </c>
      <c r="D35" s="42">
        <v>255</v>
      </c>
      <c r="E35" s="42">
        <v>0</v>
      </c>
      <c r="F35" s="42">
        <v>0</v>
      </c>
      <c r="G35" s="66">
        <f>SUM(H35:J35)</f>
        <v>232.3</v>
      </c>
      <c r="H35" s="42">
        <v>232.3</v>
      </c>
      <c r="I35" s="42">
        <v>0</v>
      </c>
      <c r="J35" s="42">
        <v>0</v>
      </c>
      <c r="K35" s="49">
        <f>G35/C35</f>
        <v>0.91098039215686277</v>
      </c>
      <c r="L35" s="89" t="s">
        <v>328</v>
      </c>
      <c r="M35" s="14"/>
    </row>
    <row r="36" spans="1:13" s="7" customFormat="1" ht="20.65" customHeight="1" x14ac:dyDescent="0.25">
      <c r="A36" s="10"/>
      <c r="B36" s="139" t="s">
        <v>40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3" s="6" customFormat="1" ht="45.75" customHeight="1" x14ac:dyDescent="0.2">
      <c r="A37" s="11"/>
      <c r="B37" s="15" t="s">
        <v>41</v>
      </c>
      <c r="C37" s="67">
        <f>SUM(D37:F37)</f>
        <v>16.224</v>
      </c>
      <c r="D37" s="4">
        <v>16.224</v>
      </c>
      <c r="E37" s="4">
        <v>0</v>
      </c>
      <c r="F37" s="4">
        <v>0</v>
      </c>
      <c r="G37" s="67">
        <f>SUM(H37:J37)</f>
        <v>16.224</v>
      </c>
      <c r="H37" s="4">
        <v>16.224</v>
      </c>
      <c r="I37" s="4">
        <v>0</v>
      </c>
      <c r="J37" s="4">
        <v>0</v>
      </c>
      <c r="K37" s="49">
        <f>G37/C37</f>
        <v>1</v>
      </c>
      <c r="L37" s="84"/>
    </row>
    <row r="38" spans="1:13" s="7" customFormat="1" ht="35.65" customHeight="1" x14ac:dyDescent="0.25">
      <c r="A38" s="61" t="s">
        <v>42</v>
      </c>
      <c r="B38" s="135" t="s">
        <v>43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13" s="6" customFormat="1" ht="96.75" customHeight="1" x14ac:dyDescent="0.2">
      <c r="A39" s="5"/>
      <c r="B39" s="9" t="s">
        <v>44</v>
      </c>
      <c r="C39" s="66">
        <f t="shared" ref="C39:J39" si="1">SUM(C42+C43)</f>
        <v>27176.329730000001</v>
      </c>
      <c r="D39" s="42">
        <f t="shared" si="1"/>
        <v>27094.373200000002</v>
      </c>
      <c r="E39" s="42">
        <f t="shared" si="1"/>
        <v>81.956530000000001</v>
      </c>
      <c r="F39" s="42">
        <f t="shared" si="1"/>
        <v>0</v>
      </c>
      <c r="G39" s="66">
        <f t="shared" si="1"/>
        <v>25634.978360000001</v>
      </c>
      <c r="H39" s="42">
        <f t="shared" si="1"/>
        <v>25553.021830000002</v>
      </c>
      <c r="I39" s="42">
        <f t="shared" si="1"/>
        <v>81.956530000000001</v>
      </c>
      <c r="J39" s="42">
        <f t="shared" si="1"/>
        <v>0</v>
      </c>
      <c r="K39" s="49">
        <f>G39/C39</f>
        <v>0.94328331362941553</v>
      </c>
      <c r="L39" s="88"/>
    </row>
    <row r="40" spans="1:13" s="7" customFormat="1" ht="17.25" customHeight="1" x14ac:dyDescent="0.25">
      <c r="A40" s="10"/>
      <c r="B40" s="139" t="s">
        <v>45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3" s="7" customFormat="1" ht="19.5" customHeight="1" x14ac:dyDescent="0.25">
      <c r="A41" s="10"/>
      <c r="B41" s="139" t="s">
        <v>46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</row>
    <row r="42" spans="1:13" s="6" customFormat="1" ht="100.5" customHeight="1" x14ac:dyDescent="0.2">
      <c r="A42" s="5"/>
      <c r="B42" s="16" t="s">
        <v>47</v>
      </c>
      <c r="C42" s="66">
        <f>SUM(D42:F42)</f>
        <v>26907.5232</v>
      </c>
      <c r="D42" s="42">
        <v>26825.56667</v>
      </c>
      <c r="E42" s="42">
        <v>81.956530000000001</v>
      </c>
      <c r="F42" s="42">
        <v>0</v>
      </c>
      <c r="G42" s="66">
        <f>SUM(H42:J42)</f>
        <v>25402.49583</v>
      </c>
      <c r="H42" s="42">
        <f>25402.49583-81.95653</f>
        <v>25320.5393</v>
      </c>
      <c r="I42" s="42">
        <v>81.956530000000001</v>
      </c>
      <c r="J42" s="42">
        <v>0</v>
      </c>
      <c r="K42" s="49">
        <f>G42/C42</f>
        <v>0.94406667017200607</v>
      </c>
      <c r="L42" s="89" t="s">
        <v>327</v>
      </c>
    </row>
    <row r="43" spans="1:13" s="6" customFormat="1" ht="102" customHeight="1" x14ac:dyDescent="0.2">
      <c r="A43" s="11"/>
      <c r="B43" s="9" t="s">
        <v>48</v>
      </c>
      <c r="C43" s="66">
        <f>SUM(D43:F43)</f>
        <v>268.80653000000001</v>
      </c>
      <c r="D43" s="42">
        <v>268.80653000000001</v>
      </c>
      <c r="E43" s="42">
        <v>0</v>
      </c>
      <c r="F43" s="42">
        <v>0</v>
      </c>
      <c r="G43" s="66">
        <f>SUM(H43:J43)</f>
        <v>232.48253</v>
      </c>
      <c r="H43" s="42">
        <v>232.48253</v>
      </c>
      <c r="I43" s="42">
        <v>0</v>
      </c>
      <c r="J43" s="42">
        <v>0</v>
      </c>
      <c r="K43" s="49">
        <f>G43/C43</f>
        <v>0.86486935417826338</v>
      </c>
      <c r="L43" s="130" t="s">
        <v>326</v>
      </c>
    </row>
    <row r="44" spans="1:13" s="7" customFormat="1" ht="80.25" customHeight="1" x14ac:dyDescent="0.25">
      <c r="A44" s="104" t="s">
        <v>49</v>
      </c>
      <c r="B44" s="105" t="s">
        <v>312</v>
      </c>
      <c r="C44" s="110">
        <f>SUM(C46+C51+C60+C67+C74+C82)</f>
        <v>7035.16201</v>
      </c>
      <c r="D44" s="110">
        <f>SUM(D46+D51+D60+D67+D74+D82)</f>
        <v>7035.16201</v>
      </c>
      <c r="E44" s="110">
        <f>SUM(E46+E51+E60+E67+E74+E82)</f>
        <v>0</v>
      </c>
      <c r="F44" s="110">
        <f>SUM(F46+F51+F60+F67+F74+F82)</f>
        <v>0</v>
      </c>
      <c r="G44" s="110">
        <f>H44+I44+J44</f>
        <v>6764.4115099999999</v>
      </c>
      <c r="H44" s="110">
        <f>H46+H51+H60+H67+H74+H82</f>
        <v>6764.4115099999999</v>
      </c>
      <c r="I44" s="110">
        <f>SUM(I46+I51+I60+I67+I74+I82)</f>
        <v>0</v>
      </c>
      <c r="J44" s="110">
        <f>SUM(J46+J51+J60+J67+J74+J82)</f>
        <v>0</v>
      </c>
      <c r="K44" s="102">
        <f>G44/C44</f>
        <v>0.96151467448579764</v>
      </c>
      <c r="L44" s="106"/>
    </row>
    <row r="45" spans="1:13" s="7" customFormat="1" ht="21.2" customHeight="1" x14ac:dyDescent="0.25">
      <c r="A45" s="61" t="s">
        <v>50</v>
      </c>
      <c r="B45" s="135" t="s">
        <v>51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</row>
    <row r="46" spans="1:13" s="6" customFormat="1" ht="83.25" customHeight="1" x14ac:dyDescent="0.2">
      <c r="A46" s="17"/>
      <c r="B46" s="9" t="s">
        <v>52</v>
      </c>
      <c r="C46" s="69">
        <f>SUM(C49)</f>
        <v>80.16</v>
      </c>
      <c r="D46" s="18">
        <f>SUM(D49)</f>
        <v>80.16</v>
      </c>
      <c r="E46" s="18">
        <f>SUM(E49)</f>
        <v>0</v>
      </c>
      <c r="F46" s="18">
        <f>SUM(F49)</f>
        <v>0</v>
      </c>
      <c r="G46" s="69">
        <f>H46+I46+J46</f>
        <v>80.16</v>
      </c>
      <c r="H46" s="18">
        <f>H49</f>
        <v>80.16</v>
      </c>
      <c r="I46" s="18">
        <f>SUM(I49)</f>
        <v>0</v>
      </c>
      <c r="J46" s="18">
        <f>SUM(J49)</f>
        <v>0</v>
      </c>
      <c r="K46" s="49">
        <f>G46/C46</f>
        <v>1</v>
      </c>
      <c r="L46" s="84"/>
    </row>
    <row r="47" spans="1:13" s="7" customFormat="1" ht="18" customHeight="1" x14ac:dyDescent="0.25">
      <c r="A47" s="40"/>
      <c r="B47" s="139" t="s">
        <v>53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spans="1:13" s="7" customFormat="1" ht="20.45" customHeight="1" x14ac:dyDescent="0.25">
      <c r="A48" s="40"/>
      <c r="B48" s="139" t="s">
        <v>54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12" s="6" customFormat="1" ht="89.25" customHeight="1" x14ac:dyDescent="0.2">
      <c r="A49" s="11"/>
      <c r="B49" s="9" t="s">
        <v>55</v>
      </c>
      <c r="C49" s="67">
        <f>SUM(D49:F49)</f>
        <v>80.16</v>
      </c>
      <c r="D49" s="4">
        <v>80.16</v>
      </c>
      <c r="E49" s="4">
        <v>0</v>
      </c>
      <c r="F49" s="4">
        <v>0</v>
      </c>
      <c r="G49" s="67">
        <f>H49+I49+J49</f>
        <v>80.16</v>
      </c>
      <c r="H49" s="4">
        <v>80.16</v>
      </c>
      <c r="I49" s="4">
        <v>0</v>
      </c>
      <c r="J49" s="4">
        <v>0</v>
      </c>
      <c r="K49" s="49">
        <f>G49/C49</f>
        <v>1</v>
      </c>
      <c r="L49" s="84"/>
    </row>
    <row r="50" spans="1:12" s="7" customFormat="1" ht="20.45" customHeight="1" x14ac:dyDescent="0.25">
      <c r="A50" s="61" t="s">
        <v>56</v>
      </c>
      <c r="B50" s="135" t="s">
        <v>57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1:12" s="6" customFormat="1" ht="64.5" customHeight="1" x14ac:dyDescent="0.2">
      <c r="A51" s="11"/>
      <c r="B51" s="9" t="s">
        <v>58</v>
      </c>
      <c r="C51" s="66">
        <f>D51+E51+F51</f>
        <v>6909.70201</v>
      </c>
      <c r="D51" s="42">
        <f>SUM(D54+D56+D58)</f>
        <v>6909.70201</v>
      </c>
      <c r="E51" s="42">
        <f>SUM(E54+E56+E58)</f>
        <v>0</v>
      </c>
      <c r="F51" s="42">
        <f>SUM(F54+F56+F58)</f>
        <v>0</v>
      </c>
      <c r="G51" s="66">
        <f>H51+I51+J51</f>
        <v>6638.9515099999999</v>
      </c>
      <c r="H51" s="42">
        <f>SUM(H54+H56+H58)</f>
        <v>6638.9515099999999</v>
      </c>
      <c r="I51" s="42">
        <f>SUM(I54+I56+I58)</f>
        <v>0</v>
      </c>
      <c r="J51" s="42">
        <f>SUM(J54+J56+J58)</f>
        <v>0</v>
      </c>
      <c r="K51" s="49">
        <f>G51/C51</f>
        <v>0.96081589341940377</v>
      </c>
      <c r="L51" s="84"/>
    </row>
    <row r="52" spans="1:12" s="7" customFormat="1" ht="15.75" customHeight="1" x14ac:dyDescent="0.2">
      <c r="A52" s="39"/>
      <c r="B52" s="140" t="s">
        <v>59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1:12" s="7" customFormat="1" ht="32.25" customHeight="1" x14ac:dyDescent="0.25">
      <c r="A53" s="10"/>
      <c r="B53" s="139" t="s">
        <v>60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</row>
    <row r="54" spans="1:12" s="7" customFormat="1" ht="83.25" customHeight="1" x14ac:dyDescent="0.25">
      <c r="A54" s="10"/>
      <c r="B54" s="19" t="s">
        <v>61</v>
      </c>
      <c r="C54" s="70">
        <f>SUM(D54:F54)</f>
        <v>25</v>
      </c>
      <c r="D54" s="43">
        <v>25</v>
      </c>
      <c r="E54" s="43">
        <v>0</v>
      </c>
      <c r="F54" s="43">
        <v>0</v>
      </c>
      <c r="G54" s="70">
        <f>SUM(H54:J54)</f>
        <v>19.72</v>
      </c>
      <c r="H54" s="43">
        <v>19.72</v>
      </c>
      <c r="I54" s="43">
        <v>0</v>
      </c>
      <c r="J54" s="43">
        <v>0</v>
      </c>
      <c r="K54" s="50">
        <f>G54/C54</f>
        <v>0.78879999999999995</v>
      </c>
      <c r="L54" s="89" t="s">
        <v>329</v>
      </c>
    </row>
    <row r="55" spans="1:12" s="7" customFormat="1" ht="21.2" customHeight="1" x14ac:dyDescent="0.25">
      <c r="A55" s="10"/>
      <c r="B55" s="139" t="s">
        <v>62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s="6" customFormat="1" ht="50.25" customHeight="1" x14ac:dyDescent="0.2">
      <c r="A56" s="5"/>
      <c r="B56" s="21" t="s">
        <v>63</v>
      </c>
      <c r="C56" s="66">
        <f>SUM(D56:F56)</f>
        <v>63</v>
      </c>
      <c r="D56" s="42">
        <v>63</v>
      </c>
      <c r="E56" s="42">
        <v>0</v>
      </c>
      <c r="F56" s="42">
        <v>0</v>
      </c>
      <c r="G56" s="66">
        <f>SUM(H56:J56)</f>
        <v>63</v>
      </c>
      <c r="H56" s="42">
        <v>63</v>
      </c>
      <c r="I56" s="42">
        <v>0</v>
      </c>
      <c r="J56" s="42">
        <v>0</v>
      </c>
      <c r="K56" s="49">
        <f>G56/C56</f>
        <v>1</v>
      </c>
      <c r="L56" s="87"/>
    </row>
    <row r="57" spans="1:12" s="7" customFormat="1" ht="24.95" customHeight="1" x14ac:dyDescent="0.25">
      <c r="A57" s="10"/>
      <c r="B57" s="139" t="s">
        <v>64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1:12" s="6" customFormat="1" ht="51.75" customHeight="1" x14ac:dyDescent="0.2">
      <c r="A58" s="11"/>
      <c r="B58" s="9" t="s">
        <v>65</v>
      </c>
      <c r="C58" s="67">
        <f>SUM(D58:F58)</f>
        <v>6821.70201</v>
      </c>
      <c r="D58" s="4">
        <v>6821.70201</v>
      </c>
      <c r="E58" s="4">
        <v>0</v>
      </c>
      <c r="F58" s="4">
        <v>0</v>
      </c>
      <c r="G58" s="67">
        <f>SUM(H58:J58)</f>
        <v>6556.2315099999996</v>
      </c>
      <c r="H58" s="4">
        <v>6556.2315099999996</v>
      </c>
      <c r="I58" s="4">
        <v>0</v>
      </c>
      <c r="J58" s="4">
        <v>0</v>
      </c>
      <c r="K58" s="49">
        <f>G58/C58</f>
        <v>0.96108441857899329</v>
      </c>
      <c r="L58" s="86"/>
    </row>
    <row r="59" spans="1:12" s="7" customFormat="1" ht="22.5" customHeight="1" x14ac:dyDescent="0.2">
      <c r="A59" s="63" t="s">
        <v>66</v>
      </c>
      <c r="B59" s="143" t="s">
        <v>67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1:12" s="6" customFormat="1" ht="53.25" customHeight="1" x14ac:dyDescent="0.2">
      <c r="A60" s="11"/>
      <c r="B60" s="9" t="s">
        <v>68</v>
      </c>
      <c r="C60" s="67">
        <f>SUM(C63+C65)</f>
        <v>5</v>
      </c>
      <c r="D60" s="4">
        <f>SUM(D63+D65)</f>
        <v>5</v>
      </c>
      <c r="E60" s="4">
        <f>SUM(E63+E65)</f>
        <v>0</v>
      </c>
      <c r="F60" s="4">
        <f>SUM(F63+F65)</f>
        <v>0</v>
      </c>
      <c r="G60" s="67">
        <f>H60+I60+J60</f>
        <v>5</v>
      </c>
      <c r="H60" s="4">
        <f>H63+H65</f>
        <v>5</v>
      </c>
      <c r="I60" s="4">
        <f>SUM(I63+I65)</f>
        <v>0</v>
      </c>
      <c r="J60" s="4">
        <f>SUM(J63+J65)</f>
        <v>0</v>
      </c>
      <c r="K60" s="49">
        <f>G60/C60</f>
        <v>1</v>
      </c>
      <c r="L60" s="84"/>
    </row>
    <row r="61" spans="1:12" s="7" customFormat="1" ht="21.75" customHeight="1" x14ac:dyDescent="0.25">
      <c r="A61" s="10"/>
      <c r="B61" s="139" t="s">
        <v>69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</row>
    <row r="62" spans="1:12" s="7" customFormat="1" ht="24" customHeight="1" x14ac:dyDescent="0.25">
      <c r="A62" s="10"/>
      <c r="B62" s="134" t="s">
        <v>70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1:12" s="6" customFormat="1" ht="78.75" customHeight="1" x14ac:dyDescent="0.2">
      <c r="A63" s="5"/>
      <c r="B63" s="21" t="s">
        <v>71</v>
      </c>
      <c r="C63" s="67">
        <f>SUM(D63:F63)</f>
        <v>5</v>
      </c>
      <c r="D63" s="4">
        <v>5</v>
      </c>
      <c r="E63" s="4">
        <v>0</v>
      </c>
      <c r="F63" s="4">
        <v>0</v>
      </c>
      <c r="G63" s="67">
        <f>SUM(H63:J63)</f>
        <v>5</v>
      </c>
      <c r="H63" s="4">
        <v>5</v>
      </c>
      <c r="I63" s="4">
        <v>0</v>
      </c>
      <c r="J63" s="4">
        <v>0</v>
      </c>
      <c r="K63" s="49">
        <f>G63/C63</f>
        <v>1</v>
      </c>
      <c r="L63" s="87"/>
    </row>
    <row r="64" spans="1:12" s="7" customFormat="1" ht="44.25" customHeight="1" x14ac:dyDescent="0.2">
      <c r="A64" s="39"/>
      <c r="B64" s="140" t="s">
        <v>72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 s="6" customFormat="1" ht="54.75" customHeight="1" x14ac:dyDescent="0.2">
      <c r="A65" s="11"/>
      <c r="B65" s="9" t="s">
        <v>73</v>
      </c>
      <c r="C65" s="67">
        <f>SUM(D65:F65)</f>
        <v>0</v>
      </c>
      <c r="D65" s="4">
        <v>0</v>
      </c>
      <c r="E65" s="4">
        <v>0</v>
      </c>
      <c r="F65" s="4">
        <v>0</v>
      </c>
      <c r="G65" s="67">
        <f>SUM(H65:J65)</f>
        <v>0</v>
      </c>
      <c r="H65" s="4">
        <v>0</v>
      </c>
      <c r="I65" s="4">
        <v>0</v>
      </c>
      <c r="J65" s="4">
        <v>0</v>
      </c>
      <c r="K65" s="56">
        <v>0</v>
      </c>
      <c r="L65" s="84"/>
    </row>
    <row r="66" spans="1:12" s="7" customFormat="1" ht="19.5" customHeight="1" x14ac:dyDescent="0.25">
      <c r="A66" s="61" t="s">
        <v>74</v>
      </c>
      <c r="B66" s="137" t="s">
        <v>75</v>
      </c>
      <c r="C66" s="137"/>
      <c r="D66" s="137"/>
      <c r="E66" s="137"/>
      <c r="F66" s="137"/>
      <c r="G66" s="137"/>
      <c r="H66" s="137"/>
      <c r="I66" s="137"/>
      <c r="J66" s="137"/>
      <c r="K66" s="137"/>
      <c r="L66" s="89"/>
    </row>
    <row r="67" spans="1:12" s="6" customFormat="1" ht="32.25" customHeight="1" x14ac:dyDescent="0.2">
      <c r="A67" s="11"/>
      <c r="B67" s="22" t="s">
        <v>76</v>
      </c>
      <c r="C67" s="71">
        <f t="shared" ref="C67:J67" si="2">SUM(C70)</f>
        <v>24</v>
      </c>
      <c r="D67" s="23">
        <f t="shared" si="2"/>
        <v>24</v>
      </c>
      <c r="E67" s="23">
        <f t="shared" si="2"/>
        <v>0</v>
      </c>
      <c r="F67" s="23">
        <f t="shared" si="2"/>
        <v>0</v>
      </c>
      <c r="G67" s="71">
        <f t="shared" si="2"/>
        <v>24</v>
      </c>
      <c r="H67" s="23">
        <f t="shared" si="2"/>
        <v>24</v>
      </c>
      <c r="I67" s="23">
        <f t="shared" si="2"/>
        <v>0</v>
      </c>
      <c r="J67" s="23">
        <f t="shared" si="2"/>
        <v>0</v>
      </c>
      <c r="K67" s="49">
        <f>G67/C67</f>
        <v>1</v>
      </c>
      <c r="L67" s="84"/>
    </row>
    <row r="68" spans="1:12" s="7" customFormat="1" ht="18.75" customHeight="1" x14ac:dyDescent="0.25">
      <c r="A68" s="10"/>
      <c r="B68" s="139" t="s">
        <v>77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1:12" s="7" customFormat="1" ht="24" customHeight="1" x14ac:dyDescent="0.2">
      <c r="A69" s="39"/>
      <c r="B69" s="140" t="s">
        <v>78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</row>
    <row r="70" spans="1:12" s="6" customFormat="1" ht="63.75" customHeight="1" x14ac:dyDescent="0.2">
      <c r="A70" s="11"/>
      <c r="B70" s="9" t="s">
        <v>79</v>
      </c>
      <c r="C70" s="72">
        <f>SUM(D70:F70)</f>
        <v>24</v>
      </c>
      <c r="D70" s="24">
        <v>24</v>
      </c>
      <c r="E70" s="24">
        <v>0</v>
      </c>
      <c r="F70" s="24">
        <v>0</v>
      </c>
      <c r="G70" s="72">
        <f>SUM(H70:J70)</f>
        <v>24</v>
      </c>
      <c r="H70" s="24">
        <v>24</v>
      </c>
      <c r="I70" s="24">
        <v>0</v>
      </c>
      <c r="J70" s="24">
        <v>0</v>
      </c>
      <c r="K70" s="49">
        <f>G70/C70</f>
        <v>1</v>
      </c>
      <c r="L70" s="86"/>
    </row>
    <row r="71" spans="1:12" s="7" customFormat="1" ht="31.5" customHeight="1" x14ac:dyDescent="0.25">
      <c r="A71" s="10"/>
      <c r="B71" s="139" t="s">
        <v>80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1:12" s="6" customFormat="1" ht="63.75" customHeight="1" x14ac:dyDescent="0.2">
      <c r="A72" s="11"/>
      <c r="B72" s="9" t="s">
        <v>81</v>
      </c>
      <c r="C72" s="72">
        <f>D72+E72+F72</f>
        <v>0</v>
      </c>
      <c r="D72" s="24">
        <v>0</v>
      </c>
      <c r="E72" s="24">
        <v>0</v>
      </c>
      <c r="F72" s="24">
        <v>0</v>
      </c>
      <c r="G72" s="72">
        <f>H72+I72+J72</f>
        <v>0</v>
      </c>
      <c r="H72" s="24">
        <v>0</v>
      </c>
      <c r="I72" s="24">
        <v>0</v>
      </c>
      <c r="J72" s="24">
        <v>0</v>
      </c>
      <c r="K72" s="51">
        <v>0</v>
      </c>
      <c r="L72" s="86"/>
    </row>
    <row r="73" spans="1:12" s="7" customFormat="1" ht="21.75" customHeight="1" x14ac:dyDescent="0.25">
      <c r="A73" s="61" t="s">
        <v>82</v>
      </c>
      <c r="B73" s="135" t="s">
        <v>83</v>
      </c>
      <c r="C73" s="135"/>
      <c r="D73" s="135"/>
      <c r="E73" s="135"/>
      <c r="F73" s="135"/>
      <c r="G73" s="135"/>
      <c r="H73" s="135"/>
      <c r="I73" s="135"/>
      <c r="J73" s="135"/>
      <c r="K73" s="135"/>
      <c r="L73" s="90"/>
    </row>
    <row r="74" spans="1:12" s="6" customFormat="1" ht="45" customHeight="1" x14ac:dyDescent="0.2">
      <c r="A74" s="11"/>
      <c r="B74" s="9" t="s">
        <v>84</v>
      </c>
      <c r="C74" s="72">
        <f>D74+E74+F74</f>
        <v>5</v>
      </c>
      <c r="D74" s="24">
        <f>SUM(D77+D80)</f>
        <v>5</v>
      </c>
      <c r="E74" s="24">
        <f>SUM(E77)</f>
        <v>0</v>
      </c>
      <c r="F74" s="24">
        <f>SUM(F77)</f>
        <v>0</v>
      </c>
      <c r="G74" s="72">
        <f>G77+G79+G80</f>
        <v>5</v>
      </c>
      <c r="H74" s="24">
        <f>H77+H79+H80</f>
        <v>5</v>
      </c>
      <c r="I74" s="24">
        <f>SUM(I77)</f>
        <v>0</v>
      </c>
      <c r="J74" s="24">
        <f>SUM(J77)</f>
        <v>0</v>
      </c>
      <c r="K74" s="49">
        <f>G74/C74</f>
        <v>1</v>
      </c>
      <c r="L74" s="86"/>
    </row>
    <row r="75" spans="1:12" s="7" customFormat="1" ht="20.45" customHeight="1" x14ac:dyDescent="0.25">
      <c r="A75" s="10"/>
      <c r="B75" s="139" t="s">
        <v>85</v>
      </c>
      <c r="C75" s="139"/>
      <c r="D75" s="139"/>
      <c r="E75" s="139"/>
      <c r="F75" s="139"/>
      <c r="G75" s="139"/>
      <c r="H75" s="139"/>
      <c r="I75" s="139"/>
      <c r="J75" s="139"/>
      <c r="K75" s="139"/>
      <c r="L75" s="84"/>
    </row>
    <row r="76" spans="1:12" s="7" customFormat="1" ht="18.75" customHeight="1" x14ac:dyDescent="0.25">
      <c r="A76" s="10"/>
      <c r="B76" s="139" t="s">
        <v>86</v>
      </c>
      <c r="C76" s="139"/>
      <c r="D76" s="139"/>
      <c r="E76" s="139"/>
      <c r="F76" s="139"/>
      <c r="G76" s="139"/>
      <c r="H76" s="139"/>
      <c r="I76" s="139"/>
      <c r="J76" s="139"/>
      <c r="K76" s="139"/>
      <c r="L76" s="84"/>
    </row>
    <row r="77" spans="1:12" s="6" customFormat="1" ht="69" customHeight="1" x14ac:dyDescent="0.2">
      <c r="A77" s="11"/>
      <c r="B77" s="9" t="s">
        <v>87</v>
      </c>
      <c r="C77" s="72">
        <f>SUM(D77:F77)</f>
        <v>5</v>
      </c>
      <c r="D77" s="24">
        <v>5</v>
      </c>
      <c r="E77" s="24">
        <v>0</v>
      </c>
      <c r="F77" s="24">
        <v>0</v>
      </c>
      <c r="G77" s="72">
        <f>SUM(H77:J77)</f>
        <v>5</v>
      </c>
      <c r="H77" s="24">
        <v>5</v>
      </c>
      <c r="I77" s="24">
        <v>0</v>
      </c>
      <c r="J77" s="24">
        <v>0</v>
      </c>
      <c r="K77" s="52">
        <f>G77/C77</f>
        <v>1</v>
      </c>
      <c r="L77" s="84"/>
    </row>
    <row r="78" spans="1:12" s="7" customFormat="1" ht="21.75" customHeight="1" x14ac:dyDescent="0.25">
      <c r="A78" s="10"/>
      <c r="B78" s="139" t="s">
        <v>88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1:12" s="6" customFormat="1" ht="75" customHeight="1" x14ac:dyDescent="0.2">
      <c r="A79" s="11"/>
      <c r="B79" s="9" t="s">
        <v>89</v>
      </c>
      <c r="C79" s="72">
        <f>D79+E79+F79</f>
        <v>0</v>
      </c>
      <c r="D79" s="24">
        <v>0</v>
      </c>
      <c r="E79" s="24">
        <v>0</v>
      </c>
      <c r="F79" s="24">
        <v>0</v>
      </c>
      <c r="G79" s="72">
        <f>H79+I79+J79</f>
        <v>0</v>
      </c>
      <c r="H79" s="24">
        <v>0</v>
      </c>
      <c r="I79" s="24">
        <v>0</v>
      </c>
      <c r="J79" s="24">
        <v>0</v>
      </c>
      <c r="K79" s="51">
        <v>0</v>
      </c>
      <c r="L79" s="84"/>
    </row>
    <row r="80" spans="1:12" s="6" customFormat="1" ht="42.75" customHeight="1" x14ac:dyDescent="0.2">
      <c r="A80" s="11"/>
      <c r="B80" s="9" t="s">
        <v>90</v>
      </c>
      <c r="C80" s="72">
        <f>D80+E80+F80</f>
        <v>0</v>
      </c>
      <c r="D80" s="24">
        <v>0</v>
      </c>
      <c r="E80" s="24">
        <v>0</v>
      </c>
      <c r="F80" s="24">
        <v>0</v>
      </c>
      <c r="G80" s="72">
        <f>H80+I80+J80</f>
        <v>0</v>
      </c>
      <c r="H80" s="24">
        <v>0</v>
      </c>
      <c r="I80" s="24">
        <v>0</v>
      </c>
      <c r="J80" s="24">
        <v>0</v>
      </c>
      <c r="K80" s="51">
        <v>0</v>
      </c>
      <c r="L80" s="84"/>
    </row>
    <row r="81" spans="1:12" s="7" customFormat="1" ht="19.5" customHeight="1" x14ac:dyDescent="0.25">
      <c r="A81" s="61" t="s">
        <v>91</v>
      </c>
      <c r="B81" s="135" t="s">
        <v>92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1:12" s="6" customFormat="1" ht="66.75" customHeight="1" x14ac:dyDescent="0.2">
      <c r="A82" s="5"/>
      <c r="B82" s="21" t="s">
        <v>93</v>
      </c>
      <c r="C82" s="72">
        <f t="shared" ref="C82:J82" si="3">SUM(C85+C87+C89)</f>
        <v>11.3</v>
      </c>
      <c r="D82" s="24">
        <f t="shared" si="3"/>
        <v>11.3</v>
      </c>
      <c r="E82" s="24">
        <f t="shared" si="3"/>
        <v>0</v>
      </c>
      <c r="F82" s="24">
        <f t="shared" si="3"/>
        <v>0</v>
      </c>
      <c r="G82" s="72">
        <f>SUM(G85+G87+G89)</f>
        <v>11.3</v>
      </c>
      <c r="H82" s="24">
        <f t="shared" si="3"/>
        <v>11.3</v>
      </c>
      <c r="I82" s="24">
        <f t="shared" si="3"/>
        <v>0</v>
      </c>
      <c r="J82" s="24">
        <f t="shared" si="3"/>
        <v>0</v>
      </c>
      <c r="K82" s="49">
        <f>G82/C82</f>
        <v>1</v>
      </c>
      <c r="L82" s="87"/>
    </row>
    <row r="83" spans="1:12" s="7" customFormat="1" ht="50.25" customHeight="1" x14ac:dyDescent="0.2">
      <c r="A83" s="39"/>
      <c r="B83" s="140" t="s">
        <v>94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1:12" s="7" customFormat="1" ht="22.5" customHeight="1" x14ac:dyDescent="0.25">
      <c r="A84" s="10"/>
      <c r="B84" s="139" t="s">
        <v>95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1:12" s="6" customFormat="1" ht="69" customHeight="1" x14ac:dyDescent="0.2">
      <c r="A85" s="11"/>
      <c r="B85" s="9" t="s">
        <v>96</v>
      </c>
      <c r="C85" s="72">
        <f>SUM(D85:F85)</f>
        <v>3.9</v>
      </c>
      <c r="D85" s="24">
        <v>3.9</v>
      </c>
      <c r="E85" s="24">
        <v>0</v>
      </c>
      <c r="F85" s="24">
        <v>0</v>
      </c>
      <c r="G85" s="72">
        <f>SUM(H85:J85)</f>
        <v>3.9</v>
      </c>
      <c r="H85" s="24">
        <v>3.9</v>
      </c>
      <c r="I85" s="24">
        <v>0</v>
      </c>
      <c r="J85" s="24">
        <v>0</v>
      </c>
      <c r="K85" s="49">
        <f>G85/C85</f>
        <v>1</v>
      </c>
      <c r="L85" s="84"/>
    </row>
    <row r="86" spans="1:12" s="7" customFormat="1" ht="25.35" customHeight="1" x14ac:dyDescent="0.25">
      <c r="A86" s="10"/>
      <c r="B86" s="139" t="s">
        <v>97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1:12" s="6" customFormat="1" ht="64.5" customHeight="1" x14ac:dyDescent="0.2">
      <c r="A87" s="11"/>
      <c r="B87" s="9" t="s">
        <v>98</v>
      </c>
      <c r="C87" s="72">
        <f>SUM(D87:F87)</f>
        <v>3.7</v>
      </c>
      <c r="D87" s="24">
        <v>3.7</v>
      </c>
      <c r="E87" s="24">
        <v>0</v>
      </c>
      <c r="F87" s="24">
        <v>0</v>
      </c>
      <c r="G87" s="72">
        <f>SUM(H87:J87)</f>
        <v>3.7</v>
      </c>
      <c r="H87" s="24">
        <v>3.7</v>
      </c>
      <c r="I87" s="24">
        <v>0</v>
      </c>
      <c r="J87" s="24">
        <v>0</v>
      </c>
      <c r="K87" s="49">
        <f>G87/C87</f>
        <v>1</v>
      </c>
      <c r="L87" s="84"/>
    </row>
    <row r="88" spans="1:12" s="7" customFormat="1" ht="26.25" customHeight="1" x14ac:dyDescent="0.25">
      <c r="A88" s="10"/>
      <c r="B88" s="139" t="s">
        <v>99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1:12" s="26" customFormat="1" ht="83.25" customHeight="1" x14ac:dyDescent="0.25">
      <c r="A89" s="10"/>
      <c r="B89" s="19" t="s">
        <v>100</v>
      </c>
      <c r="C89" s="73">
        <f>SUM(D89:F89)</f>
        <v>3.7</v>
      </c>
      <c r="D89" s="25">
        <v>3.7</v>
      </c>
      <c r="E89" s="25">
        <v>0</v>
      </c>
      <c r="F89" s="25">
        <v>0</v>
      </c>
      <c r="G89" s="73">
        <f>SUM(H89:J89)</f>
        <v>3.7</v>
      </c>
      <c r="H89" s="25">
        <v>3.7</v>
      </c>
      <c r="I89" s="25">
        <v>0</v>
      </c>
      <c r="J89" s="25">
        <v>0</v>
      </c>
      <c r="K89" s="53">
        <f>G89/C89</f>
        <v>1</v>
      </c>
      <c r="L89" s="84"/>
    </row>
    <row r="90" spans="1:12" s="62" customFormat="1" ht="97.5" customHeight="1" x14ac:dyDescent="0.2">
      <c r="A90" s="99" t="s">
        <v>101</v>
      </c>
      <c r="B90" s="100" t="s">
        <v>313</v>
      </c>
      <c r="C90" s="101">
        <f>SUM(C92+C102+C126+C138+C147)</f>
        <v>420582.10992999998</v>
      </c>
      <c r="D90" s="101">
        <f>SUM(D92+D102+D126+D138+D147)</f>
        <v>239108.40412000002</v>
      </c>
      <c r="E90" s="101">
        <f>SUM(E92+E102+E126+E138+E147)</f>
        <v>174151.10581000004</v>
      </c>
      <c r="F90" s="101">
        <f>SUM(F92+F102+F126+F138+F147)</f>
        <v>7322.6</v>
      </c>
      <c r="G90" s="101">
        <f>H90+I90+J90</f>
        <v>419727.55680000002</v>
      </c>
      <c r="H90" s="101">
        <f>H92+H102+H126+H138+H147</f>
        <v>238834.54999000003</v>
      </c>
      <c r="I90" s="101">
        <f>I92+I102+I126+I138+I147</f>
        <v>173570.40681000004</v>
      </c>
      <c r="J90" s="101">
        <f>SUM(J92+J102+J126+J138+J147)</f>
        <v>7322.6</v>
      </c>
      <c r="K90" s="102">
        <f>G90/C90</f>
        <v>0.99796816576401171</v>
      </c>
      <c r="L90" s="103"/>
    </row>
    <row r="91" spans="1:12" s="7" customFormat="1" ht="22.5" customHeight="1" x14ac:dyDescent="0.25">
      <c r="A91" s="61" t="s">
        <v>102</v>
      </c>
      <c r="B91" s="135" t="s">
        <v>103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1:12" s="6" customFormat="1" ht="49.5" customHeight="1" x14ac:dyDescent="0.2">
      <c r="A92" s="11"/>
      <c r="B92" s="9" t="s">
        <v>104</v>
      </c>
      <c r="C92" s="74">
        <f>SUM(C95+C96+C97+C99+C100)</f>
        <v>142363.41041000001</v>
      </c>
      <c r="D92" s="44">
        <f>SUM(D95+D96+D97+D99+D100)</f>
        <v>56544.183409999991</v>
      </c>
      <c r="E92" s="44">
        <f>SUM(E95+E96+E97+E99+E100)</f>
        <v>85819.226999999999</v>
      </c>
      <c r="F92" s="44">
        <f>SUM(F95+F96+F97+F99)</f>
        <v>0</v>
      </c>
      <c r="G92" s="74">
        <f>SUM(G95+G96+G97+G99+G100)</f>
        <v>142363.41041000001</v>
      </c>
      <c r="H92" s="44">
        <f>H95+H96+H97+H99+H100</f>
        <v>56544.183409999991</v>
      </c>
      <c r="I92" s="44">
        <f>SUM(I95+I96+I97+I99+I100)</f>
        <v>85819.226999999999</v>
      </c>
      <c r="J92" s="44">
        <f>SUM(J95+J96+J97+J99)</f>
        <v>0</v>
      </c>
      <c r="K92" s="54">
        <f>G92/C92</f>
        <v>1</v>
      </c>
      <c r="L92" s="84"/>
    </row>
    <row r="93" spans="1:12" s="7" customFormat="1" ht="19.5" customHeight="1" x14ac:dyDescent="0.25">
      <c r="A93" s="10"/>
      <c r="B93" s="139" t="s">
        <v>105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s="7" customFormat="1" ht="33.950000000000003" customHeight="1" x14ac:dyDescent="0.25">
      <c r="A94" s="10"/>
      <c r="B94" s="139" t="s">
        <v>106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</row>
    <row r="95" spans="1:12" s="6" customFormat="1" ht="51.75" customHeight="1" x14ac:dyDescent="0.2">
      <c r="A95" s="11"/>
      <c r="B95" s="13" t="s">
        <v>107</v>
      </c>
      <c r="C95" s="75">
        <f>SUM(D95:F95)</f>
        <v>0</v>
      </c>
      <c r="D95" s="45">
        <v>0</v>
      </c>
      <c r="E95" s="45">
        <v>0</v>
      </c>
      <c r="F95" s="45">
        <v>0</v>
      </c>
      <c r="G95" s="75">
        <f>SUM(H95:J95)</f>
        <v>0</v>
      </c>
      <c r="H95" s="45">
        <v>0</v>
      </c>
      <c r="I95" s="45">
        <v>0</v>
      </c>
      <c r="J95" s="45">
        <v>0</v>
      </c>
      <c r="K95" s="55">
        <v>0</v>
      </c>
      <c r="L95" s="84"/>
    </row>
    <row r="96" spans="1:12" s="6" customFormat="1" ht="114.75" customHeight="1" x14ac:dyDescent="0.2">
      <c r="A96" s="11"/>
      <c r="B96" s="9" t="s">
        <v>108</v>
      </c>
      <c r="C96" s="74">
        <f>SUM(D96:F96)</f>
        <v>85380.2</v>
      </c>
      <c r="D96" s="44">
        <v>0</v>
      </c>
      <c r="E96" s="44">
        <v>85380.2</v>
      </c>
      <c r="F96" s="44">
        <v>0</v>
      </c>
      <c r="G96" s="74">
        <f>SUM(H96:J96)</f>
        <v>85380.2</v>
      </c>
      <c r="H96" s="44">
        <v>0</v>
      </c>
      <c r="I96" s="44">
        <v>85380.2</v>
      </c>
      <c r="J96" s="44">
        <v>0</v>
      </c>
      <c r="K96" s="49">
        <f>G96/C96</f>
        <v>1</v>
      </c>
      <c r="L96" s="84"/>
    </row>
    <row r="97" spans="1:12" s="6" customFormat="1" ht="108.75" customHeight="1" x14ac:dyDescent="0.2">
      <c r="A97" s="11"/>
      <c r="B97" s="9" t="s">
        <v>109</v>
      </c>
      <c r="C97" s="74">
        <f>SUM(D97:F97)</f>
        <v>34234.8465</v>
      </c>
      <c r="D97" s="44">
        <v>33795.819499999998</v>
      </c>
      <c r="E97" s="44">
        <v>439.02699999999999</v>
      </c>
      <c r="F97" s="44">
        <v>0</v>
      </c>
      <c r="G97" s="74">
        <f>SUM(H97:J97)</f>
        <v>34234.8465</v>
      </c>
      <c r="H97" s="44">
        <v>33795.819499999998</v>
      </c>
      <c r="I97" s="44">
        <v>439.02699999999999</v>
      </c>
      <c r="J97" s="44">
        <v>0</v>
      </c>
      <c r="K97" s="49">
        <f>G97/C97</f>
        <v>1</v>
      </c>
      <c r="L97" s="84"/>
    </row>
    <row r="98" spans="1:12" s="7" customFormat="1" ht="21" customHeight="1" x14ac:dyDescent="0.2">
      <c r="A98" s="39"/>
      <c r="B98" s="140" t="s">
        <v>110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</row>
    <row r="99" spans="1:12" s="6" customFormat="1" ht="132.75" customHeight="1" x14ac:dyDescent="0.2">
      <c r="A99" s="11"/>
      <c r="B99" s="9" t="s">
        <v>111</v>
      </c>
      <c r="C99" s="74">
        <f>SUM(D99:F99)</f>
        <v>19111.365529999999</v>
      </c>
      <c r="D99" s="44">
        <v>19111.365529999999</v>
      </c>
      <c r="E99" s="44">
        <v>0</v>
      </c>
      <c r="F99" s="44">
        <v>0</v>
      </c>
      <c r="G99" s="74">
        <f>SUM(H99:J99)</f>
        <v>19111.365529999999</v>
      </c>
      <c r="H99" s="44">
        <v>19111.365529999999</v>
      </c>
      <c r="I99" s="44">
        <v>0</v>
      </c>
      <c r="J99" s="44">
        <v>0</v>
      </c>
      <c r="K99" s="49">
        <f>G99/C99</f>
        <v>1</v>
      </c>
      <c r="L99" s="84"/>
    </row>
    <row r="100" spans="1:12" s="6" customFormat="1" ht="132.75" customHeight="1" x14ac:dyDescent="0.2">
      <c r="A100" s="11"/>
      <c r="B100" s="9" t="s">
        <v>309</v>
      </c>
      <c r="C100" s="74">
        <f>D100+E100+F100</f>
        <v>3636.99838</v>
      </c>
      <c r="D100" s="44">
        <v>3636.99838</v>
      </c>
      <c r="E100" s="44">
        <v>0</v>
      </c>
      <c r="F100" s="44">
        <v>0</v>
      </c>
      <c r="G100" s="74">
        <f>H100+I100+J100</f>
        <v>3636.99838</v>
      </c>
      <c r="H100" s="44">
        <v>3636.99838</v>
      </c>
      <c r="I100" s="44">
        <v>0</v>
      </c>
      <c r="J100" s="44">
        <v>0</v>
      </c>
      <c r="K100" s="49">
        <f>G100/C100</f>
        <v>1</v>
      </c>
      <c r="L100" s="84"/>
    </row>
    <row r="101" spans="1:12" s="7" customFormat="1" ht="23.25" customHeight="1" x14ac:dyDescent="0.2">
      <c r="A101" s="63" t="s">
        <v>112</v>
      </c>
      <c r="B101" s="143" t="s">
        <v>113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</row>
    <row r="102" spans="1:12" s="6" customFormat="1" ht="50.25" customHeight="1" x14ac:dyDescent="0.2">
      <c r="A102" s="11"/>
      <c r="B102" s="9" t="s">
        <v>114</v>
      </c>
      <c r="C102" s="74">
        <f>C105+C106+C109+C114+C115+C117+C119+C120+C122+C124+C112+C110+C107+C111</f>
        <v>167252.36166</v>
      </c>
      <c r="D102" s="44">
        <f>D105+D106+D109+D114+D115+D117+D119+D120+D122+D124+D112</f>
        <v>75740.166850000009</v>
      </c>
      <c r="E102" s="44">
        <f>E105+E106+E109+E114+E115+E117+E119+E120+E122+E124+E112+E110+E107+E111</f>
        <v>84189.594810000024</v>
      </c>
      <c r="F102" s="44">
        <f>F105+F106+F109+F114+F115+F117+F119+F120+F122+F124</f>
        <v>7322.6</v>
      </c>
      <c r="G102" s="74">
        <f>G105+G106+G109+G114+G115+G117+G119+G120+G122+G124+G112+G110+G107+G111</f>
        <v>167252.36166</v>
      </c>
      <c r="H102" s="44">
        <f>H105+H106+H109+H114+H115+H117+H119+H120+H122+H124+H112</f>
        <v>75740.166850000009</v>
      </c>
      <c r="I102" s="44">
        <f>I105+I106+I109+I114+I115+I117+I119+I120+I122+I124+I112+I110+I107+I111</f>
        <v>84189.594810000024</v>
      </c>
      <c r="J102" s="44">
        <f>J105+J106+J109+J114+J115+J117+J119+J120+J122+J124</f>
        <v>7322.6</v>
      </c>
      <c r="K102" s="49">
        <f>G102/C102</f>
        <v>1</v>
      </c>
      <c r="L102" s="86"/>
    </row>
    <row r="103" spans="1:12" s="7" customFormat="1" ht="21.2" customHeight="1" x14ac:dyDescent="0.25">
      <c r="A103" s="10"/>
      <c r="B103" s="134" t="s">
        <v>115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1:12" s="7" customFormat="1" ht="30.75" customHeight="1" x14ac:dyDescent="0.25">
      <c r="A104" s="10"/>
      <c r="B104" s="139" t="s">
        <v>116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</row>
    <row r="105" spans="1:12" s="7" customFormat="1" ht="86.85" customHeight="1" x14ac:dyDescent="0.25">
      <c r="A105" s="10"/>
      <c r="B105" s="9" t="s">
        <v>117</v>
      </c>
      <c r="C105" s="74">
        <f>D105+E105+F105</f>
        <v>4162</v>
      </c>
      <c r="D105" s="44">
        <v>0</v>
      </c>
      <c r="E105" s="44">
        <v>0</v>
      </c>
      <c r="F105" s="44">
        <v>4162</v>
      </c>
      <c r="G105" s="74">
        <f>SUM(H105:J105)</f>
        <v>4162</v>
      </c>
      <c r="H105" s="44">
        <v>0</v>
      </c>
      <c r="I105" s="44">
        <v>0</v>
      </c>
      <c r="J105" s="44">
        <v>4162</v>
      </c>
      <c r="K105" s="55">
        <f>G105/C105</f>
        <v>1</v>
      </c>
      <c r="L105" s="78"/>
    </row>
    <row r="106" spans="1:12" s="6" customFormat="1" ht="206.25" customHeight="1" x14ac:dyDescent="0.2">
      <c r="A106" s="11"/>
      <c r="B106" s="9" t="s">
        <v>118</v>
      </c>
      <c r="C106" s="74">
        <f>SUM(D106:F106)</f>
        <v>80738</v>
      </c>
      <c r="D106" s="44">
        <v>0</v>
      </c>
      <c r="E106" s="44">
        <v>80738</v>
      </c>
      <c r="F106" s="44">
        <v>0</v>
      </c>
      <c r="G106" s="74">
        <f>SUM(H106:J106)</f>
        <v>80738</v>
      </c>
      <c r="H106" s="44">
        <v>0</v>
      </c>
      <c r="I106" s="44">
        <v>80738</v>
      </c>
      <c r="J106" s="44">
        <v>0</v>
      </c>
      <c r="K106" s="49">
        <f>G106/C106</f>
        <v>1</v>
      </c>
      <c r="L106" s="86"/>
    </row>
    <row r="107" spans="1:12" s="6" customFormat="1" ht="124.5" customHeight="1" x14ac:dyDescent="0.2">
      <c r="A107" s="124"/>
      <c r="B107" s="9" t="s">
        <v>319</v>
      </c>
      <c r="C107" s="74">
        <f>SUM(D107:F107)</f>
        <v>108.51390000000001</v>
      </c>
      <c r="D107" s="44">
        <v>0</v>
      </c>
      <c r="E107" s="44">
        <v>108.51390000000001</v>
      </c>
      <c r="F107" s="44">
        <v>0</v>
      </c>
      <c r="G107" s="74">
        <f>SUM(H107:J107)</f>
        <v>108.51390000000001</v>
      </c>
      <c r="H107" s="44">
        <v>0</v>
      </c>
      <c r="I107" s="44">
        <v>108.51390000000001</v>
      </c>
      <c r="J107" s="44">
        <v>0</v>
      </c>
      <c r="K107" s="49">
        <f>G107/C107</f>
        <v>1</v>
      </c>
      <c r="L107" s="86"/>
    </row>
    <row r="108" spans="1:12" s="7" customFormat="1" ht="30" customHeight="1" x14ac:dyDescent="0.25">
      <c r="A108" s="10"/>
      <c r="B108" s="139" t="s">
        <v>119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</row>
    <row r="109" spans="1:12" s="6" customFormat="1" ht="78.75" customHeight="1" x14ac:dyDescent="0.2">
      <c r="A109" s="11"/>
      <c r="B109" s="9" t="s">
        <v>120</v>
      </c>
      <c r="C109" s="74">
        <f>SUM(D109:F109)</f>
        <v>18866.076999999997</v>
      </c>
      <c r="D109" s="44">
        <v>18600.401999999998</v>
      </c>
      <c r="E109" s="44">
        <v>265.67500000000001</v>
      </c>
      <c r="F109" s="44">
        <v>0</v>
      </c>
      <c r="G109" s="74">
        <f>SUM(H109:J109)</f>
        <v>18866.076999999997</v>
      </c>
      <c r="H109" s="44">
        <v>18600.401999999998</v>
      </c>
      <c r="I109" s="44">
        <v>265.67500000000001</v>
      </c>
      <c r="J109" s="44">
        <v>0</v>
      </c>
      <c r="K109" s="49">
        <f>G109/C109</f>
        <v>1</v>
      </c>
      <c r="L109" s="86"/>
    </row>
    <row r="110" spans="1:12" s="7" customFormat="1" ht="78.75" customHeight="1" x14ac:dyDescent="0.25">
      <c r="A110" s="31"/>
      <c r="B110" s="19" t="s">
        <v>320</v>
      </c>
      <c r="C110" s="76">
        <f>SUM(D110:F110)</f>
        <v>171</v>
      </c>
      <c r="D110" s="46">
        <v>0</v>
      </c>
      <c r="E110" s="46">
        <v>171</v>
      </c>
      <c r="F110" s="46">
        <v>0</v>
      </c>
      <c r="G110" s="76">
        <f>SUM(H110:J110)</f>
        <v>171</v>
      </c>
      <c r="H110" s="46">
        <v>0</v>
      </c>
      <c r="I110" s="46">
        <v>171</v>
      </c>
      <c r="J110" s="46">
        <v>0</v>
      </c>
      <c r="K110" s="56">
        <f>G110/C110</f>
        <v>1</v>
      </c>
      <c r="L110" s="86"/>
    </row>
    <row r="111" spans="1:12" s="7" customFormat="1" ht="78.75" customHeight="1" x14ac:dyDescent="0.25">
      <c r="A111" s="31"/>
      <c r="B111" s="19" t="s">
        <v>321</v>
      </c>
      <c r="C111" s="76">
        <f>SUM(D111:F111)</f>
        <v>1389.3499099999999</v>
      </c>
      <c r="D111" s="46">
        <v>0</v>
      </c>
      <c r="E111" s="46">
        <v>1389.3499099999999</v>
      </c>
      <c r="F111" s="46">
        <v>0</v>
      </c>
      <c r="G111" s="76">
        <f>SUM(H111:J111)</f>
        <v>1389.3499099999999</v>
      </c>
      <c r="H111" s="46">
        <v>0</v>
      </c>
      <c r="I111" s="46">
        <v>1389.3499099999999</v>
      </c>
      <c r="J111" s="46">
        <v>0</v>
      </c>
      <c r="K111" s="56">
        <f>G111/C111</f>
        <v>1</v>
      </c>
      <c r="L111" s="86"/>
    </row>
    <row r="112" spans="1:12" s="7" customFormat="1" ht="78.75" customHeight="1" x14ac:dyDescent="0.25">
      <c r="A112" s="31"/>
      <c r="B112" s="19" t="s">
        <v>322</v>
      </c>
      <c r="C112" s="76">
        <f>SUM(D112:F112)</f>
        <v>45380.221890000001</v>
      </c>
      <c r="D112" s="46">
        <v>45380.221890000001</v>
      </c>
      <c r="E112" s="46">
        <v>0</v>
      </c>
      <c r="F112" s="46">
        <v>0</v>
      </c>
      <c r="G112" s="76">
        <f>SUM(H112:J112)</f>
        <v>45380.221890000001</v>
      </c>
      <c r="H112" s="46">
        <v>45380.221890000001</v>
      </c>
      <c r="I112" s="46">
        <v>0</v>
      </c>
      <c r="J112" s="46">
        <v>0</v>
      </c>
      <c r="K112" s="56">
        <f>G112/C112</f>
        <v>1</v>
      </c>
      <c r="L112" s="86"/>
    </row>
    <row r="113" spans="1:15" s="7" customFormat="1" ht="18.75" customHeight="1" x14ac:dyDescent="0.25">
      <c r="A113" s="10"/>
      <c r="B113" s="134" t="s">
        <v>121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1:15" s="6" customFormat="1" ht="129" customHeight="1" x14ac:dyDescent="0.2">
      <c r="A114" s="11"/>
      <c r="B114" s="9" t="s">
        <v>122</v>
      </c>
      <c r="C114" s="74">
        <f>SUM(D114:F114)</f>
        <v>582.99937</v>
      </c>
      <c r="D114" s="44">
        <v>582.99937</v>
      </c>
      <c r="E114" s="44">
        <v>0</v>
      </c>
      <c r="F114" s="44">
        <v>0</v>
      </c>
      <c r="G114" s="74">
        <f>SUM(H114:J114)</f>
        <v>582.99937</v>
      </c>
      <c r="H114" s="44">
        <v>582.99937</v>
      </c>
      <c r="I114" s="44">
        <v>0</v>
      </c>
      <c r="J114" s="44">
        <v>0</v>
      </c>
      <c r="K114" s="49">
        <f>G114/C114</f>
        <v>1</v>
      </c>
      <c r="L114" s="86"/>
    </row>
    <row r="115" spans="1:15" s="6" customFormat="1" ht="129" customHeight="1" x14ac:dyDescent="0.2">
      <c r="A115" s="11"/>
      <c r="B115" s="9" t="s">
        <v>123</v>
      </c>
      <c r="C115" s="74">
        <f>D115+E115+F115</f>
        <v>0</v>
      </c>
      <c r="D115" s="44">
        <v>0</v>
      </c>
      <c r="E115" s="44">
        <v>0</v>
      </c>
      <c r="F115" s="44">
        <v>0</v>
      </c>
      <c r="G115" s="74">
        <f>H115+I115+J115</f>
        <v>0</v>
      </c>
      <c r="H115" s="44">
        <v>0</v>
      </c>
      <c r="I115" s="44">
        <v>0</v>
      </c>
      <c r="J115" s="44">
        <v>0</v>
      </c>
      <c r="K115" s="49">
        <v>0</v>
      </c>
      <c r="L115" s="86"/>
    </row>
    <row r="116" spans="1:15" s="7" customFormat="1" ht="33" customHeight="1" x14ac:dyDescent="0.25">
      <c r="A116" s="10"/>
      <c r="B116" s="139" t="s">
        <v>124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1:15" s="6" customFormat="1" ht="63" customHeight="1" x14ac:dyDescent="0.2">
      <c r="A117" s="11"/>
      <c r="B117" s="9" t="s">
        <v>125</v>
      </c>
      <c r="C117" s="72">
        <f>D117+E117+F117</f>
        <v>0</v>
      </c>
      <c r="D117" s="24">
        <v>0</v>
      </c>
      <c r="E117" s="24">
        <v>0</v>
      </c>
      <c r="F117" s="24">
        <v>0</v>
      </c>
      <c r="G117" s="72">
        <f>H117+I117+J117</f>
        <v>0</v>
      </c>
      <c r="H117" s="24">
        <v>0</v>
      </c>
      <c r="I117" s="24">
        <v>0</v>
      </c>
      <c r="J117" s="24">
        <v>0</v>
      </c>
      <c r="K117" s="51">
        <v>0</v>
      </c>
      <c r="L117" s="86"/>
    </row>
    <row r="118" spans="1:15" s="7" customFormat="1" ht="21.75" customHeight="1" x14ac:dyDescent="0.25">
      <c r="A118" s="10"/>
      <c r="B118" s="134" t="s">
        <v>126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O118" s="120"/>
    </row>
    <row r="119" spans="1:15" s="6" customFormat="1" ht="81.2" customHeight="1" x14ac:dyDescent="0.2">
      <c r="A119" s="11"/>
      <c r="B119" s="9" t="s">
        <v>127</v>
      </c>
      <c r="C119" s="74">
        <f>SUM(D119:F119)</f>
        <v>3160.6</v>
      </c>
      <c r="D119" s="44">
        <v>0</v>
      </c>
      <c r="E119" s="44">
        <v>0</v>
      </c>
      <c r="F119" s="44">
        <v>3160.6</v>
      </c>
      <c r="G119" s="74">
        <f>SUM(H119:J119)</f>
        <v>3160.6</v>
      </c>
      <c r="H119" s="44">
        <v>0</v>
      </c>
      <c r="I119" s="44">
        <v>0</v>
      </c>
      <c r="J119" s="44">
        <v>3160.6</v>
      </c>
      <c r="K119" s="49">
        <f>G119/C119</f>
        <v>1</v>
      </c>
      <c r="L119" s="86"/>
    </row>
    <row r="120" spans="1:15" s="6" customFormat="1" ht="49.5" customHeight="1" x14ac:dyDescent="0.2">
      <c r="A120" s="11"/>
      <c r="B120" s="9" t="s">
        <v>128</v>
      </c>
      <c r="C120" s="74">
        <f>D120+E120+F120</f>
        <v>10641.682359999999</v>
      </c>
      <c r="D120" s="44">
        <v>9232.3023599999997</v>
      </c>
      <c r="E120" s="44">
        <v>1409.3799999999999</v>
      </c>
      <c r="F120" s="44">
        <v>0</v>
      </c>
      <c r="G120" s="74">
        <f>H120+I120+J120</f>
        <v>10641.682359999999</v>
      </c>
      <c r="H120" s="44">
        <v>9232.3023599999997</v>
      </c>
      <c r="I120" s="44">
        <v>1409.3799999999999</v>
      </c>
      <c r="J120" s="44">
        <v>0</v>
      </c>
      <c r="K120" s="49">
        <f>G120/C120</f>
        <v>1</v>
      </c>
      <c r="L120" s="86"/>
    </row>
    <row r="121" spans="1:15" s="6" customFormat="1" ht="30.75" customHeight="1" x14ac:dyDescent="0.2">
      <c r="A121" s="11"/>
      <c r="B121" s="142" t="s">
        <v>129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5" s="6" customFormat="1" ht="91.9" customHeight="1" x14ac:dyDescent="0.2">
      <c r="A122" s="11"/>
      <c r="B122" s="9" t="s">
        <v>130</v>
      </c>
      <c r="C122" s="74">
        <f>D122+E122+F122</f>
        <v>1816.85159</v>
      </c>
      <c r="D122" s="44">
        <v>1816.85159</v>
      </c>
      <c r="E122" s="44">
        <v>0</v>
      </c>
      <c r="F122" s="44">
        <v>0</v>
      </c>
      <c r="G122" s="74">
        <f>H122+I122+J122</f>
        <v>1816.85159</v>
      </c>
      <c r="H122" s="44">
        <v>1816.85159</v>
      </c>
      <c r="I122" s="44">
        <v>0</v>
      </c>
      <c r="J122" s="44">
        <v>0</v>
      </c>
      <c r="K122" s="51">
        <f>G122/C122</f>
        <v>1</v>
      </c>
      <c r="L122" s="86"/>
    </row>
    <row r="123" spans="1:15" s="7" customFormat="1" ht="28.15" customHeight="1" x14ac:dyDescent="0.25">
      <c r="A123" s="10"/>
      <c r="B123" s="140" t="s">
        <v>131</v>
      </c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</row>
    <row r="124" spans="1:15" s="6" customFormat="1" ht="67.5" customHeight="1" x14ac:dyDescent="0.2">
      <c r="A124" s="11"/>
      <c r="B124" s="9" t="s">
        <v>132</v>
      </c>
      <c r="C124" s="72">
        <f>D124+E124+F124</f>
        <v>235.06564</v>
      </c>
      <c r="D124" s="24">
        <v>127.38964</v>
      </c>
      <c r="E124" s="24">
        <v>107.676</v>
      </c>
      <c r="F124" s="24">
        <v>0</v>
      </c>
      <c r="G124" s="72">
        <f>H124+I124+J124</f>
        <v>235.06564</v>
      </c>
      <c r="H124" s="24">
        <v>127.38964</v>
      </c>
      <c r="I124" s="24">
        <v>107.676</v>
      </c>
      <c r="J124" s="24">
        <v>0</v>
      </c>
      <c r="K124" s="51">
        <f>G124/C124</f>
        <v>1</v>
      </c>
      <c r="L124" s="86"/>
    </row>
    <row r="125" spans="1:15" s="7" customFormat="1" ht="20.45" customHeight="1" x14ac:dyDescent="0.25">
      <c r="A125" s="61" t="s">
        <v>133</v>
      </c>
      <c r="B125" s="135" t="s">
        <v>134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1:15" s="7" customFormat="1" ht="46.5" customHeight="1" x14ac:dyDescent="0.25">
      <c r="A126" s="10"/>
      <c r="B126" s="28" t="s">
        <v>135</v>
      </c>
      <c r="C126" s="76">
        <f>C129+C130+C133+C134+C136+C131</f>
        <v>104597.22069</v>
      </c>
      <c r="D126" s="46">
        <f>D129+D130+D133+D136+D134+D131</f>
        <v>103733.53669000001</v>
      </c>
      <c r="E126" s="46">
        <f>E129+E130+E133+E134+E136+E131</f>
        <v>863.68399999999997</v>
      </c>
      <c r="F126" s="46">
        <f>F129+F130+F133+F136</f>
        <v>0</v>
      </c>
      <c r="G126" s="76">
        <f>G129+G130+G133+G134+G136+G131</f>
        <v>104323.41690000001</v>
      </c>
      <c r="H126" s="46">
        <f>H129+H130+H133+H134+H136+H131</f>
        <v>103459.7329</v>
      </c>
      <c r="I126" s="46">
        <f>I129+I130+I133+I134+I136+I131</f>
        <v>863.68399999999997</v>
      </c>
      <c r="J126" s="46">
        <f>J129+J130+J133+J134+J136</f>
        <v>0</v>
      </c>
      <c r="K126" s="126">
        <f>G126/C126</f>
        <v>0.99738230339014955</v>
      </c>
      <c r="L126" s="86"/>
    </row>
    <row r="127" spans="1:15" s="7" customFormat="1" ht="19.5" customHeight="1" x14ac:dyDescent="0.25">
      <c r="A127" s="10"/>
      <c r="B127" s="139" t="s">
        <v>136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1:15" s="7" customFormat="1" ht="18.75" customHeight="1" x14ac:dyDescent="0.25">
      <c r="A128" s="10"/>
      <c r="B128" s="134" t="s">
        <v>137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1:12" s="6" customFormat="1" ht="120.75" customHeight="1" x14ac:dyDescent="0.2">
      <c r="A129" s="11"/>
      <c r="B129" s="9" t="s">
        <v>138</v>
      </c>
      <c r="C129" s="74">
        <f>SUM(D129:F129)</f>
        <v>64566.487000000001</v>
      </c>
      <c r="D129" s="44">
        <v>64302.803</v>
      </c>
      <c r="E129" s="44">
        <v>263.68400000000003</v>
      </c>
      <c r="F129" s="44">
        <v>0</v>
      </c>
      <c r="G129" s="74">
        <f>SUM(H129:J129)</f>
        <v>64292.683210000003</v>
      </c>
      <c r="H129" s="44">
        <v>64028.999210000002</v>
      </c>
      <c r="I129" s="44">
        <v>263.68400000000003</v>
      </c>
      <c r="J129" s="44">
        <v>0</v>
      </c>
      <c r="K129" s="125">
        <f>G129/C129</f>
        <v>0.995759351286992</v>
      </c>
      <c r="L129" s="86"/>
    </row>
    <row r="130" spans="1:12" s="6" customFormat="1" ht="99" customHeight="1" x14ac:dyDescent="0.2">
      <c r="A130" s="11"/>
      <c r="B130" s="9" t="s">
        <v>139</v>
      </c>
      <c r="C130" s="74">
        <f>SUM(D130:F130)</f>
        <v>335</v>
      </c>
      <c r="D130" s="44">
        <v>335</v>
      </c>
      <c r="E130" s="44">
        <v>0</v>
      </c>
      <c r="F130" s="44">
        <v>0</v>
      </c>
      <c r="G130" s="74">
        <f>SUM(H130:J130)</f>
        <v>335</v>
      </c>
      <c r="H130" s="44">
        <v>335</v>
      </c>
      <c r="I130" s="44">
        <v>0</v>
      </c>
      <c r="J130" s="44">
        <v>0</v>
      </c>
      <c r="K130" s="49">
        <f>G130/C130</f>
        <v>1</v>
      </c>
      <c r="L130" s="86"/>
    </row>
    <row r="131" spans="1:12" s="6" customFormat="1" ht="99" customHeight="1" x14ac:dyDescent="0.2">
      <c r="A131" s="98"/>
      <c r="B131" s="9" t="s">
        <v>310</v>
      </c>
      <c r="C131" s="74">
        <f>SUM(D131:F131)</f>
        <v>600</v>
      </c>
      <c r="D131" s="44">
        <v>0</v>
      </c>
      <c r="E131" s="44">
        <v>600</v>
      </c>
      <c r="F131" s="44">
        <v>0</v>
      </c>
      <c r="G131" s="74">
        <f>SUM(H131:J131)</f>
        <v>600</v>
      </c>
      <c r="H131" s="44">
        <v>0</v>
      </c>
      <c r="I131" s="44">
        <v>600</v>
      </c>
      <c r="J131" s="44">
        <v>0</v>
      </c>
      <c r="K131" s="49">
        <f>G131/C131</f>
        <v>1</v>
      </c>
      <c r="L131" s="86"/>
    </row>
    <row r="132" spans="1:12" s="7" customFormat="1" ht="15.75" customHeight="1" x14ac:dyDescent="0.25">
      <c r="A132" s="10"/>
      <c r="B132" s="139" t="s">
        <v>140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1:12" s="6" customFormat="1" ht="135.75" customHeight="1" x14ac:dyDescent="0.2">
      <c r="A133" s="11"/>
      <c r="B133" s="9" t="s">
        <v>141</v>
      </c>
      <c r="C133" s="74">
        <f>SUM(D133:F133)</f>
        <v>39095.733690000001</v>
      </c>
      <c r="D133" s="44">
        <v>39095.733690000001</v>
      </c>
      <c r="E133" s="44">
        <v>0</v>
      </c>
      <c r="F133" s="44">
        <v>0</v>
      </c>
      <c r="G133" s="74">
        <f>SUM(H133:J133)</f>
        <v>39095.733690000001</v>
      </c>
      <c r="H133" s="44">
        <v>39095.733690000001</v>
      </c>
      <c r="I133" s="44">
        <v>0</v>
      </c>
      <c r="J133" s="44">
        <v>0</v>
      </c>
      <c r="K133" s="49">
        <f>G133/C133</f>
        <v>1</v>
      </c>
      <c r="L133" s="86"/>
    </row>
    <row r="134" spans="1:12" s="6" customFormat="1" ht="126.95" customHeight="1" x14ac:dyDescent="0.2">
      <c r="A134" s="11"/>
      <c r="B134" s="9" t="s">
        <v>142</v>
      </c>
      <c r="C134" s="74">
        <f>D134+E134+F134</f>
        <v>0</v>
      </c>
      <c r="D134" s="44">
        <v>0</v>
      </c>
      <c r="E134" s="44">
        <v>0</v>
      </c>
      <c r="F134" s="44">
        <v>0</v>
      </c>
      <c r="G134" s="74">
        <f>H134+I134+J134</f>
        <v>0</v>
      </c>
      <c r="H134" s="44">
        <v>0</v>
      </c>
      <c r="I134" s="44">
        <v>0</v>
      </c>
      <c r="J134" s="44">
        <v>0</v>
      </c>
      <c r="K134" s="49">
        <v>0</v>
      </c>
      <c r="L134" s="86"/>
    </row>
    <row r="135" spans="1:12" s="7" customFormat="1" ht="20.25" customHeight="1" x14ac:dyDescent="0.25">
      <c r="A135" s="10"/>
      <c r="B135" s="139" t="s">
        <v>143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1:12" s="6" customFormat="1" ht="90" customHeight="1" x14ac:dyDescent="0.2">
      <c r="A136" s="11"/>
      <c r="B136" s="9" t="s">
        <v>144</v>
      </c>
      <c r="C136" s="72">
        <f>SUM(D136:F136)</f>
        <v>0</v>
      </c>
      <c r="D136" s="24">
        <v>0</v>
      </c>
      <c r="E136" s="24">
        <v>0</v>
      </c>
      <c r="F136" s="24">
        <v>0</v>
      </c>
      <c r="G136" s="72">
        <f>SUM(H136:J136)</f>
        <v>0</v>
      </c>
      <c r="H136" s="24">
        <v>0</v>
      </c>
      <c r="I136" s="24">
        <v>0</v>
      </c>
      <c r="J136" s="24">
        <v>0</v>
      </c>
      <c r="K136" s="51">
        <v>0</v>
      </c>
      <c r="L136" s="86"/>
    </row>
    <row r="137" spans="1:12" s="7" customFormat="1" ht="19.5" customHeight="1" x14ac:dyDescent="0.25">
      <c r="A137" s="61" t="s">
        <v>145</v>
      </c>
      <c r="B137" s="137" t="s">
        <v>146</v>
      </c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1:12" s="6" customFormat="1" ht="47.45" customHeight="1" x14ac:dyDescent="0.2">
      <c r="A138" s="11"/>
      <c r="B138" s="9" t="s">
        <v>147</v>
      </c>
      <c r="C138" s="74">
        <f t="shared" ref="C138:J138" si="4">SUM(C141+C143+C145)</f>
        <v>467.40177</v>
      </c>
      <c r="D138" s="44">
        <f t="shared" si="4"/>
        <v>467.40177</v>
      </c>
      <c r="E138" s="44">
        <f t="shared" si="4"/>
        <v>0</v>
      </c>
      <c r="F138" s="44">
        <f t="shared" si="4"/>
        <v>0</v>
      </c>
      <c r="G138" s="74">
        <f t="shared" si="4"/>
        <v>467.35142999999999</v>
      </c>
      <c r="H138" s="44">
        <f t="shared" si="4"/>
        <v>467.35142999999999</v>
      </c>
      <c r="I138" s="44">
        <f t="shared" si="4"/>
        <v>0</v>
      </c>
      <c r="J138" s="44">
        <f t="shared" si="4"/>
        <v>0</v>
      </c>
      <c r="K138" s="49">
        <f>G138/C138</f>
        <v>0.99989229822557157</v>
      </c>
      <c r="L138" s="86"/>
    </row>
    <row r="139" spans="1:12" s="7" customFormat="1" ht="18" customHeight="1" x14ac:dyDescent="0.2">
      <c r="A139" s="39"/>
      <c r="B139" s="141" t="s">
        <v>148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1:12" s="7" customFormat="1" ht="17.25" customHeight="1" x14ac:dyDescent="0.25">
      <c r="A140" s="10"/>
      <c r="B140" s="139" t="s">
        <v>149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1:12" s="6" customFormat="1" ht="64.5" customHeight="1" x14ac:dyDescent="0.2">
      <c r="A141" s="11"/>
      <c r="B141" s="9" t="s">
        <v>150</v>
      </c>
      <c r="C141" s="72">
        <f>SUM(D141:F141)</f>
        <v>0</v>
      </c>
      <c r="D141" s="24">
        <v>0</v>
      </c>
      <c r="E141" s="24">
        <v>0</v>
      </c>
      <c r="F141" s="24">
        <v>0</v>
      </c>
      <c r="G141" s="72">
        <f>SUM(H141:J141)</f>
        <v>0</v>
      </c>
      <c r="H141" s="24">
        <v>0</v>
      </c>
      <c r="I141" s="24">
        <v>0</v>
      </c>
      <c r="J141" s="24">
        <v>0</v>
      </c>
      <c r="K141" s="49">
        <v>0</v>
      </c>
      <c r="L141" s="86"/>
    </row>
    <row r="142" spans="1:12" s="7" customFormat="1" ht="21.2" customHeight="1" x14ac:dyDescent="0.25">
      <c r="A142" s="10"/>
      <c r="B142" s="134" t="s">
        <v>151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1:12" s="6" customFormat="1" ht="248.25" customHeight="1" x14ac:dyDescent="0.2">
      <c r="A143" s="11"/>
      <c r="B143" s="9" t="s">
        <v>152</v>
      </c>
      <c r="C143" s="74">
        <f>SUM(D143:F143)</f>
        <v>467.40177</v>
      </c>
      <c r="D143" s="44">
        <v>467.40177</v>
      </c>
      <c r="E143" s="44">
        <v>0</v>
      </c>
      <c r="F143" s="44">
        <v>0</v>
      </c>
      <c r="G143" s="74">
        <f>SUM(H143:J143)</f>
        <v>467.35142999999999</v>
      </c>
      <c r="H143" s="44">
        <v>467.35142999999999</v>
      </c>
      <c r="I143" s="44">
        <v>0</v>
      </c>
      <c r="J143" s="44">
        <v>0</v>
      </c>
      <c r="K143" s="49">
        <f>G143/C143</f>
        <v>0.99989229822557157</v>
      </c>
      <c r="L143" s="84"/>
    </row>
    <row r="144" spans="1:12" s="7" customFormat="1" ht="30.75" customHeight="1" x14ac:dyDescent="0.25">
      <c r="A144" s="10"/>
      <c r="B144" s="139" t="s">
        <v>153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1:14" s="6" customFormat="1" ht="63" customHeight="1" x14ac:dyDescent="0.2">
      <c r="A145" s="11"/>
      <c r="B145" s="9" t="s">
        <v>154</v>
      </c>
      <c r="C145" s="72">
        <f>SUM(D145:F145)</f>
        <v>0</v>
      </c>
      <c r="D145" s="24">
        <v>0</v>
      </c>
      <c r="E145" s="24">
        <v>0</v>
      </c>
      <c r="F145" s="24">
        <v>0</v>
      </c>
      <c r="G145" s="72">
        <f>SUM(H145:J145)</f>
        <v>0</v>
      </c>
      <c r="H145" s="24">
        <v>0</v>
      </c>
      <c r="I145" s="24">
        <v>0</v>
      </c>
      <c r="J145" s="24">
        <v>0</v>
      </c>
      <c r="K145" s="49">
        <v>0</v>
      </c>
      <c r="L145" s="86"/>
    </row>
    <row r="146" spans="1:14" s="7" customFormat="1" ht="19.5" customHeight="1" x14ac:dyDescent="0.25">
      <c r="A146" s="61" t="s">
        <v>155</v>
      </c>
      <c r="B146" s="137" t="s">
        <v>156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1:14" s="6" customFormat="1" ht="87" customHeight="1" x14ac:dyDescent="0.2">
      <c r="A147" s="11"/>
      <c r="B147" s="9" t="s">
        <v>157</v>
      </c>
      <c r="C147" s="74">
        <f>SUM(C150+C152)</f>
        <v>5901.715400000001</v>
      </c>
      <c r="D147" s="44">
        <f>SUM(D150+D152)</f>
        <v>2623.1154000000001</v>
      </c>
      <c r="E147" s="44">
        <f>SUM(E150+E152)</f>
        <v>3278.6</v>
      </c>
      <c r="F147" s="44">
        <f t="shared" ref="F147:J147" si="5">SUM(F150+F152)</f>
        <v>0</v>
      </c>
      <c r="G147" s="74">
        <f t="shared" si="5"/>
        <v>5321.0164000000004</v>
      </c>
      <c r="H147" s="44">
        <f>SUM(H150+H152)</f>
        <v>2623.1154000000001</v>
      </c>
      <c r="I147" s="44">
        <f>SUM(I150+I152)</f>
        <v>2697.9009999999998</v>
      </c>
      <c r="J147" s="44">
        <f t="shared" si="5"/>
        <v>0</v>
      </c>
      <c r="K147" s="49">
        <f>G147/C147</f>
        <v>0.90160504859315982</v>
      </c>
      <c r="L147" s="84"/>
    </row>
    <row r="148" spans="1:14" s="7" customFormat="1" ht="19.5" customHeight="1" x14ac:dyDescent="0.25">
      <c r="A148" s="10"/>
      <c r="B148" s="134" t="s">
        <v>158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1:14" s="7" customFormat="1" ht="20.45" customHeight="1" x14ac:dyDescent="0.25">
      <c r="A149" s="10"/>
      <c r="B149" s="134" t="s">
        <v>159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1:14" s="6" customFormat="1" ht="85.5" customHeight="1" x14ac:dyDescent="0.2">
      <c r="A150" s="11"/>
      <c r="B150" s="9" t="s">
        <v>160</v>
      </c>
      <c r="C150" s="74">
        <f>SUM(D150:F150)</f>
        <v>4728.9004000000004</v>
      </c>
      <c r="D150" s="44">
        <v>1450.3004000000001</v>
      </c>
      <c r="E150" s="44">
        <v>3278.6</v>
      </c>
      <c r="F150" s="44">
        <v>0</v>
      </c>
      <c r="G150" s="74">
        <f>SUM(H150:J150)</f>
        <v>4148.2013999999999</v>
      </c>
      <c r="H150" s="44">
        <v>1450.3004000000001</v>
      </c>
      <c r="I150" s="44">
        <v>2697.9009999999998</v>
      </c>
      <c r="J150" s="24">
        <v>0</v>
      </c>
      <c r="K150" s="49">
        <f>G150/C150</f>
        <v>0.87720210812644728</v>
      </c>
      <c r="L150" s="89" t="s">
        <v>327</v>
      </c>
    </row>
    <row r="151" spans="1:14" s="7" customFormat="1" ht="15.75" customHeight="1" x14ac:dyDescent="0.2">
      <c r="A151" s="39"/>
      <c r="B151" s="140" t="s">
        <v>161</v>
      </c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N151" s="121"/>
    </row>
    <row r="152" spans="1:14" s="6" customFormat="1" ht="71.25" customHeight="1" x14ac:dyDescent="0.2">
      <c r="A152" s="11"/>
      <c r="B152" s="15" t="s">
        <v>162</v>
      </c>
      <c r="C152" s="74">
        <f>SUM(D152:F152)</f>
        <v>1172.8150000000001</v>
      </c>
      <c r="D152" s="44">
        <v>1172.8150000000001</v>
      </c>
      <c r="E152" s="44">
        <v>0</v>
      </c>
      <c r="F152" s="44">
        <v>0</v>
      </c>
      <c r="G152" s="74">
        <f>SUM(H152:J152)</f>
        <v>1172.8150000000001</v>
      </c>
      <c r="H152" s="44">
        <v>1172.8150000000001</v>
      </c>
      <c r="I152" s="44">
        <v>0</v>
      </c>
      <c r="J152" s="44">
        <v>0</v>
      </c>
      <c r="K152" s="49">
        <f>H152/D152</f>
        <v>1</v>
      </c>
      <c r="L152" s="84"/>
    </row>
    <row r="153" spans="1:14" s="29" customFormat="1" ht="116.25" customHeight="1" x14ac:dyDescent="0.2">
      <c r="A153" s="99" t="s">
        <v>163</v>
      </c>
      <c r="B153" s="100" t="s">
        <v>314</v>
      </c>
      <c r="C153" s="101">
        <f t="shared" ref="C153:J153" si="6">SUM(C155+C165+C173+C184)</f>
        <v>913.16499999999996</v>
      </c>
      <c r="D153" s="101">
        <f t="shared" si="6"/>
        <v>913.16499999999996</v>
      </c>
      <c r="E153" s="101">
        <f t="shared" si="6"/>
        <v>0</v>
      </c>
      <c r="F153" s="101">
        <f t="shared" si="6"/>
        <v>0</v>
      </c>
      <c r="G153" s="101">
        <f t="shared" si="6"/>
        <v>863.05037000000004</v>
      </c>
      <c r="H153" s="101">
        <f>SUM(H155+H165+H173+H184)</f>
        <v>863.05037000000004</v>
      </c>
      <c r="I153" s="101">
        <f t="shared" si="6"/>
        <v>0</v>
      </c>
      <c r="J153" s="101">
        <f t="shared" si="6"/>
        <v>0</v>
      </c>
      <c r="K153" s="102">
        <f>G153/C153</f>
        <v>0.94511985238155216</v>
      </c>
      <c r="L153" s="109"/>
    </row>
    <row r="154" spans="1:14" s="36" customFormat="1" ht="15.95" customHeight="1" x14ac:dyDescent="0.25">
      <c r="A154" s="61" t="s">
        <v>164</v>
      </c>
      <c r="B154" s="135" t="s">
        <v>165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1:14" s="29" customFormat="1" ht="34.700000000000003" customHeight="1" x14ac:dyDescent="0.2">
      <c r="A155" s="30"/>
      <c r="B155" s="9" t="s">
        <v>166</v>
      </c>
      <c r="C155" s="72">
        <f>SUM(C158:C163)</f>
        <v>67.5</v>
      </c>
      <c r="D155" s="24">
        <f>SUM(D158:D163)</f>
        <v>67.5</v>
      </c>
      <c r="E155" s="24">
        <f>SUM(E158:E163)</f>
        <v>0</v>
      </c>
      <c r="F155" s="24">
        <f>SUM(F158:F163)</f>
        <v>0</v>
      </c>
      <c r="G155" s="72">
        <f>H155+I155+J155</f>
        <v>67.5</v>
      </c>
      <c r="H155" s="24">
        <f>H158+H159+H160+H161+H162+H163</f>
        <v>67.5</v>
      </c>
      <c r="I155" s="24">
        <f>SUM(I158:I163)</f>
        <v>0</v>
      </c>
      <c r="J155" s="24">
        <f>SUM(J158:J163)</f>
        <v>0</v>
      </c>
      <c r="K155" s="49">
        <f>G155/C155</f>
        <v>1</v>
      </c>
      <c r="L155" s="91"/>
    </row>
    <row r="156" spans="1:14" s="36" customFormat="1" ht="18" customHeight="1" x14ac:dyDescent="0.25">
      <c r="A156" s="41"/>
      <c r="B156" s="139" t="s">
        <v>167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1:14" s="36" customFormat="1" ht="15.95" customHeight="1" x14ac:dyDescent="0.25">
      <c r="A157" s="41"/>
      <c r="B157" s="139" t="s">
        <v>168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1:14" s="29" customFormat="1" ht="161.25" customHeight="1" x14ac:dyDescent="0.2">
      <c r="A158" s="30"/>
      <c r="B158" s="9" t="s">
        <v>169</v>
      </c>
      <c r="C158" s="74">
        <f t="shared" ref="C158:C163" si="7">SUM(D158:F158)</f>
        <v>10</v>
      </c>
      <c r="D158" s="44">
        <v>10</v>
      </c>
      <c r="E158" s="44">
        <v>0</v>
      </c>
      <c r="F158" s="44">
        <v>0</v>
      </c>
      <c r="G158" s="74">
        <f>H158+I158+J158</f>
        <v>10</v>
      </c>
      <c r="H158" s="44">
        <v>10</v>
      </c>
      <c r="I158" s="44">
        <v>0</v>
      </c>
      <c r="J158" s="44">
        <v>0</v>
      </c>
      <c r="K158" s="49">
        <f t="shared" ref="K158:K163" si="8">G158/C158</f>
        <v>1</v>
      </c>
      <c r="L158" s="91"/>
    </row>
    <row r="159" spans="1:14" s="6" customFormat="1" ht="78.75" x14ac:dyDescent="0.2">
      <c r="A159" s="11"/>
      <c r="B159" s="15" t="s">
        <v>170</v>
      </c>
      <c r="C159" s="74">
        <f t="shared" si="7"/>
        <v>17.5</v>
      </c>
      <c r="D159" s="44">
        <v>17.5</v>
      </c>
      <c r="E159" s="44">
        <v>0</v>
      </c>
      <c r="F159" s="44">
        <v>0</v>
      </c>
      <c r="G159" s="74">
        <f>SUM(H159:J159)</f>
        <v>17.5</v>
      </c>
      <c r="H159" s="44">
        <v>17.5</v>
      </c>
      <c r="I159" s="44">
        <v>0</v>
      </c>
      <c r="J159" s="44">
        <v>0</v>
      </c>
      <c r="K159" s="49">
        <f t="shared" si="8"/>
        <v>1</v>
      </c>
      <c r="L159" s="84"/>
    </row>
    <row r="160" spans="1:14" s="6" customFormat="1" ht="47.25" x14ac:dyDescent="0.2">
      <c r="A160" s="11"/>
      <c r="B160" s="9" t="s">
        <v>171</v>
      </c>
      <c r="C160" s="74">
        <f t="shared" si="7"/>
        <v>5</v>
      </c>
      <c r="D160" s="44">
        <v>5</v>
      </c>
      <c r="E160" s="44">
        <v>0</v>
      </c>
      <c r="F160" s="44">
        <v>0</v>
      </c>
      <c r="G160" s="74">
        <f>SUM(H160:J160)</f>
        <v>5</v>
      </c>
      <c r="H160" s="44">
        <v>5</v>
      </c>
      <c r="I160" s="44">
        <v>0</v>
      </c>
      <c r="J160" s="44">
        <v>0</v>
      </c>
      <c r="K160" s="49">
        <f t="shared" si="8"/>
        <v>1</v>
      </c>
      <c r="L160" s="84"/>
    </row>
    <row r="161" spans="1:15" s="6" customFormat="1" ht="47.25" x14ac:dyDescent="0.2">
      <c r="A161" s="11"/>
      <c r="B161" s="9" t="s">
        <v>172</v>
      </c>
      <c r="C161" s="74">
        <f t="shared" si="7"/>
        <v>6</v>
      </c>
      <c r="D161" s="44">
        <v>6</v>
      </c>
      <c r="E161" s="44">
        <v>0</v>
      </c>
      <c r="F161" s="44">
        <v>0</v>
      </c>
      <c r="G161" s="74">
        <f>SUM(H161:J161)</f>
        <v>6</v>
      </c>
      <c r="H161" s="44">
        <v>6</v>
      </c>
      <c r="I161" s="44">
        <v>0</v>
      </c>
      <c r="J161" s="44">
        <v>0</v>
      </c>
      <c r="K161" s="49">
        <f t="shared" si="8"/>
        <v>1</v>
      </c>
      <c r="L161" s="84"/>
    </row>
    <row r="162" spans="1:15" s="6" customFormat="1" ht="51" customHeight="1" x14ac:dyDescent="0.2">
      <c r="A162" s="11"/>
      <c r="B162" s="9" t="s">
        <v>173</v>
      </c>
      <c r="C162" s="74">
        <f t="shared" si="7"/>
        <v>21</v>
      </c>
      <c r="D162" s="44">
        <v>21</v>
      </c>
      <c r="E162" s="44">
        <v>0</v>
      </c>
      <c r="F162" s="44">
        <v>0</v>
      </c>
      <c r="G162" s="74">
        <f>SUM(H162:J162)</f>
        <v>21</v>
      </c>
      <c r="H162" s="44">
        <v>21</v>
      </c>
      <c r="I162" s="44">
        <v>0</v>
      </c>
      <c r="J162" s="44">
        <v>0</v>
      </c>
      <c r="K162" s="49">
        <f t="shared" si="8"/>
        <v>1</v>
      </c>
      <c r="L162" s="84"/>
    </row>
    <row r="163" spans="1:15" s="6" customFormat="1" ht="50.25" customHeight="1" x14ac:dyDescent="0.2">
      <c r="A163" s="11"/>
      <c r="B163" s="9" t="s">
        <v>174</v>
      </c>
      <c r="C163" s="74">
        <f t="shared" si="7"/>
        <v>8</v>
      </c>
      <c r="D163" s="44">
        <v>8</v>
      </c>
      <c r="E163" s="44">
        <v>0</v>
      </c>
      <c r="F163" s="44">
        <v>0</v>
      </c>
      <c r="G163" s="74">
        <f>SUM(H163:J163)</f>
        <v>8</v>
      </c>
      <c r="H163" s="44">
        <v>8</v>
      </c>
      <c r="I163" s="44">
        <v>0</v>
      </c>
      <c r="J163" s="44">
        <v>0</v>
      </c>
      <c r="K163" s="49">
        <f t="shared" si="8"/>
        <v>1</v>
      </c>
      <c r="L163" s="84"/>
    </row>
    <row r="164" spans="1:15" s="7" customFormat="1" ht="15.75" customHeight="1" x14ac:dyDescent="0.25">
      <c r="A164" s="61" t="s">
        <v>175</v>
      </c>
      <c r="B164" s="135" t="s">
        <v>176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O164" s="65"/>
    </row>
    <row r="165" spans="1:15" s="6" customFormat="1" ht="32.25" customHeight="1" x14ac:dyDescent="0.2">
      <c r="A165" s="11"/>
      <c r="B165" s="9" t="s">
        <v>177</v>
      </c>
      <c r="C165" s="72">
        <f>D165+E165+F165</f>
        <v>39</v>
      </c>
      <c r="D165" s="24">
        <f>D168+D169+D170+D171</f>
        <v>39</v>
      </c>
      <c r="E165" s="24">
        <f>SUM(E168:E171)</f>
        <v>0</v>
      </c>
      <c r="F165" s="24">
        <f>SUM(F168:F171)</f>
        <v>0</v>
      </c>
      <c r="G165" s="72">
        <f>H165+I165+J165</f>
        <v>39</v>
      </c>
      <c r="H165" s="24">
        <f>H168+H169+H170+H171</f>
        <v>39</v>
      </c>
      <c r="I165" s="24">
        <f>SUM(I168:I171)</f>
        <v>0</v>
      </c>
      <c r="J165" s="24">
        <f>SUM(J168:J171)</f>
        <v>0</v>
      </c>
      <c r="K165" s="49">
        <f>G165/C165</f>
        <v>1</v>
      </c>
      <c r="L165" s="84"/>
    </row>
    <row r="166" spans="1:15" s="7" customFormat="1" ht="17.25" customHeight="1" x14ac:dyDescent="0.25">
      <c r="A166" s="10"/>
      <c r="B166" s="139" t="s">
        <v>178</v>
      </c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1:15" s="7" customFormat="1" ht="15.75" customHeight="1" x14ac:dyDescent="0.25">
      <c r="A167" s="10"/>
      <c r="B167" s="139" t="s">
        <v>179</v>
      </c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1:15" s="6" customFormat="1" ht="69.75" customHeight="1" x14ac:dyDescent="0.2">
      <c r="A168" s="11"/>
      <c r="B168" s="9" t="s">
        <v>180</v>
      </c>
      <c r="C168" s="72">
        <f>SUM(D168:F168)</f>
        <v>7</v>
      </c>
      <c r="D168" s="24">
        <v>7</v>
      </c>
      <c r="E168" s="24">
        <v>0</v>
      </c>
      <c r="F168" s="24">
        <v>0</v>
      </c>
      <c r="G168" s="72">
        <f>SUM(H168:J168)</f>
        <v>7</v>
      </c>
      <c r="H168" s="24">
        <v>7</v>
      </c>
      <c r="I168" s="24">
        <v>0</v>
      </c>
      <c r="J168" s="24">
        <v>0</v>
      </c>
      <c r="K168" s="49">
        <f>G168/C168</f>
        <v>1</v>
      </c>
      <c r="L168" s="86"/>
    </row>
    <row r="169" spans="1:15" s="6" customFormat="1" ht="68.25" customHeight="1" x14ac:dyDescent="0.2">
      <c r="A169" s="11"/>
      <c r="B169" s="9" t="s">
        <v>181</v>
      </c>
      <c r="C169" s="72">
        <f>SUM(D169:F169)</f>
        <v>10</v>
      </c>
      <c r="D169" s="24">
        <v>10</v>
      </c>
      <c r="E169" s="24">
        <v>0</v>
      </c>
      <c r="F169" s="24">
        <v>0</v>
      </c>
      <c r="G169" s="72">
        <f>SUM(H169:J169)</f>
        <v>10</v>
      </c>
      <c r="H169" s="24">
        <v>10</v>
      </c>
      <c r="I169" s="24">
        <v>0</v>
      </c>
      <c r="J169" s="24">
        <v>0</v>
      </c>
      <c r="K169" s="49">
        <f>G169/C169</f>
        <v>1</v>
      </c>
      <c r="L169" s="86"/>
    </row>
    <row r="170" spans="1:15" s="6" customFormat="1" ht="47.45" customHeight="1" x14ac:dyDescent="0.2">
      <c r="A170" s="11"/>
      <c r="B170" s="9" t="s">
        <v>182</v>
      </c>
      <c r="C170" s="72">
        <f>SUM(D170:F170)</f>
        <v>16</v>
      </c>
      <c r="D170" s="24">
        <v>16</v>
      </c>
      <c r="E170" s="24">
        <v>0</v>
      </c>
      <c r="F170" s="24">
        <v>0</v>
      </c>
      <c r="G170" s="72">
        <f>SUM(H170:J170)</f>
        <v>16</v>
      </c>
      <c r="H170" s="24">
        <v>16</v>
      </c>
      <c r="I170" s="24">
        <v>0</v>
      </c>
      <c r="J170" s="24">
        <v>0</v>
      </c>
      <c r="K170" s="49">
        <f>G170/C170</f>
        <v>1</v>
      </c>
      <c r="L170" s="87"/>
    </row>
    <row r="171" spans="1:15" s="6" customFormat="1" ht="49.5" customHeight="1" x14ac:dyDescent="0.2">
      <c r="A171" s="11"/>
      <c r="B171" s="9" t="s">
        <v>183</v>
      </c>
      <c r="C171" s="72">
        <f>SUM(D171:F171)</f>
        <v>6</v>
      </c>
      <c r="D171" s="4">
        <v>6</v>
      </c>
      <c r="E171" s="4">
        <v>0</v>
      </c>
      <c r="F171" s="4">
        <v>0</v>
      </c>
      <c r="G171" s="72">
        <f>SUM(H171:J171)</f>
        <v>6</v>
      </c>
      <c r="H171" s="24">
        <v>6</v>
      </c>
      <c r="I171" s="4">
        <v>0</v>
      </c>
      <c r="J171" s="4">
        <v>0</v>
      </c>
      <c r="K171" s="49">
        <f>G171/C171</f>
        <v>1</v>
      </c>
      <c r="L171" s="92"/>
    </row>
    <row r="172" spans="1:15" s="7" customFormat="1" x14ac:dyDescent="0.25">
      <c r="A172" s="61" t="s">
        <v>184</v>
      </c>
      <c r="B172" s="137" t="s">
        <v>185</v>
      </c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1:15" s="6" customFormat="1" ht="33.75" customHeight="1" x14ac:dyDescent="0.2">
      <c r="A173" s="11"/>
      <c r="B173" s="9" t="s">
        <v>186</v>
      </c>
      <c r="C173" s="67">
        <f>D173+E173+F173</f>
        <v>57.5</v>
      </c>
      <c r="D173" s="4">
        <f>SUM(D176:D182)</f>
        <v>57.5</v>
      </c>
      <c r="E173" s="4">
        <f>SUM(E176:E182)</f>
        <v>0</v>
      </c>
      <c r="F173" s="4">
        <f>SUM(F176:F182)</f>
        <v>0</v>
      </c>
      <c r="G173" s="67">
        <f>H173+I173+J173</f>
        <v>57.5</v>
      </c>
      <c r="H173" s="4">
        <f>H176+H177+H178+H179+H180+H181+H182</f>
        <v>57.5</v>
      </c>
      <c r="I173" s="4">
        <f>SUM(I176:I182)</f>
        <v>0</v>
      </c>
      <c r="J173" s="4">
        <f>SUM(J176:J182)</f>
        <v>0</v>
      </c>
      <c r="K173" s="49">
        <f>G173/C173</f>
        <v>1</v>
      </c>
      <c r="L173" s="92"/>
    </row>
    <row r="174" spans="1:15" s="7" customFormat="1" ht="21.75" customHeight="1" x14ac:dyDescent="0.25">
      <c r="A174" s="10"/>
      <c r="B174" s="134" t="s">
        <v>187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1:15" s="7" customFormat="1" ht="34.700000000000003" customHeight="1" x14ac:dyDescent="0.25">
      <c r="A175" s="10"/>
      <c r="B175" s="139" t="s">
        <v>188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1:15" s="6" customFormat="1" ht="55.5" customHeight="1" x14ac:dyDescent="0.2">
      <c r="A176" s="11"/>
      <c r="B176" s="9" t="s">
        <v>189</v>
      </c>
      <c r="C176" s="67">
        <f t="shared" ref="C176:C182" si="9">SUM(D176:F176)</f>
        <v>7</v>
      </c>
      <c r="D176" s="4">
        <v>7</v>
      </c>
      <c r="E176" s="4">
        <v>0</v>
      </c>
      <c r="F176" s="4">
        <v>0</v>
      </c>
      <c r="G176" s="67">
        <f t="shared" ref="G176:G181" si="10">SUM(H176:J176)</f>
        <v>7</v>
      </c>
      <c r="H176" s="4">
        <v>7</v>
      </c>
      <c r="I176" s="4">
        <v>0</v>
      </c>
      <c r="J176" s="4">
        <v>0</v>
      </c>
      <c r="K176" s="51">
        <f t="shared" ref="K176:K182" si="11">G176/C176</f>
        <v>1</v>
      </c>
      <c r="L176" s="79"/>
    </row>
    <row r="177" spans="1:12" s="6" customFormat="1" ht="63" customHeight="1" x14ac:dyDescent="0.2">
      <c r="A177" s="11"/>
      <c r="B177" s="9" t="s">
        <v>190</v>
      </c>
      <c r="C177" s="67">
        <f t="shared" si="9"/>
        <v>12</v>
      </c>
      <c r="D177" s="4">
        <v>12</v>
      </c>
      <c r="E177" s="4">
        <v>0</v>
      </c>
      <c r="F177" s="4">
        <v>0</v>
      </c>
      <c r="G177" s="67">
        <f t="shared" si="10"/>
        <v>12</v>
      </c>
      <c r="H177" s="4">
        <v>12</v>
      </c>
      <c r="I177" s="4">
        <v>0</v>
      </c>
      <c r="J177" s="4">
        <v>0</v>
      </c>
      <c r="K177" s="51">
        <f t="shared" si="11"/>
        <v>1</v>
      </c>
      <c r="L177" s="79"/>
    </row>
    <row r="178" spans="1:12" s="6" customFormat="1" ht="66.75" customHeight="1" x14ac:dyDescent="0.2">
      <c r="A178" s="11"/>
      <c r="B178" s="9" t="s">
        <v>191</v>
      </c>
      <c r="C178" s="67">
        <f t="shared" si="9"/>
        <v>5</v>
      </c>
      <c r="D178" s="4">
        <v>5</v>
      </c>
      <c r="E178" s="4">
        <v>0</v>
      </c>
      <c r="F178" s="4">
        <v>0</v>
      </c>
      <c r="G178" s="67">
        <f t="shared" si="10"/>
        <v>5</v>
      </c>
      <c r="H178" s="4">
        <v>5</v>
      </c>
      <c r="I178" s="4">
        <v>0</v>
      </c>
      <c r="J178" s="4">
        <v>0</v>
      </c>
      <c r="K178" s="51">
        <f t="shared" si="11"/>
        <v>1</v>
      </c>
      <c r="L178" s="79"/>
    </row>
    <row r="179" spans="1:12" s="6" customFormat="1" ht="67.5" customHeight="1" x14ac:dyDescent="0.2">
      <c r="A179" s="11"/>
      <c r="B179" s="9" t="s">
        <v>192</v>
      </c>
      <c r="C179" s="67">
        <f t="shared" si="9"/>
        <v>5</v>
      </c>
      <c r="D179" s="4">
        <v>5</v>
      </c>
      <c r="E179" s="4">
        <v>0</v>
      </c>
      <c r="F179" s="4">
        <v>0</v>
      </c>
      <c r="G179" s="67">
        <f t="shared" si="10"/>
        <v>5</v>
      </c>
      <c r="H179" s="4">
        <v>5</v>
      </c>
      <c r="I179" s="4">
        <v>0</v>
      </c>
      <c r="J179" s="4">
        <v>0</v>
      </c>
      <c r="K179" s="51">
        <f t="shared" si="11"/>
        <v>1</v>
      </c>
      <c r="L179" s="79"/>
    </row>
    <row r="180" spans="1:12" s="6" customFormat="1" ht="52.5" customHeight="1" x14ac:dyDescent="0.2">
      <c r="A180" s="11"/>
      <c r="B180" s="9" t="s">
        <v>193</v>
      </c>
      <c r="C180" s="67">
        <f t="shared" si="9"/>
        <v>18</v>
      </c>
      <c r="D180" s="4">
        <v>18</v>
      </c>
      <c r="E180" s="4">
        <v>0</v>
      </c>
      <c r="F180" s="4">
        <v>0</v>
      </c>
      <c r="G180" s="67">
        <f t="shared" si="10"/>
        <v>18</v>
      </c>
      <c r="H180" s="4">
        <v>18</v>
      </c>
      <c r="I180" s="4">
        <v>0</v>
      </c>
      <c r="J180" s="4">
        <v>0</v>
      </c>
      <c r="K180" s="51">
        <f t="shared" si="11"/>
        <v>1</v>
      </c>
      <c r="L180" s="79"/>
    </row>
    <row r="181" spans="1:12" s="6" customFormat="1" ht="45.75" customHeight="1" x14ac:dyDescent="0.2">
      <c r="A181" s="11"/>
      <c r="B181" s="9" t="s">
        <v>194</v>
      </c>
      <c r="C181" s="67">
        <f t="shared" si="9"/>
        <v>1</v>
      </c>
      <c r="D181" s="4">
        <v>1</v>
      </c>
      <c r="E181" s="4">
        <v>0</v>
      </c>
      <c r="F181" s="4">
        <v>0</v>
      </c>
      <c r="G181" s="67">
        <f t="shared" si="10"/>
        <v>1</v>
      </c>
      <c r="H181" s="4">
        <v>1</v>
      </c>
      <c r="I181" s="4">
        <v>0</v>
      </c>
      <c r="J181" s="4">
        <v>0</v>
      </c>
      <c r="K181" s="51">
        <f t="shared" si="11"/>
        <v>1</v>
      </c>
      <c r="L181" s="79"/>
    </row>
    <row r="182" spans="1:12" s="6" customFormat="1" ht="62.25" customHeight="1" x14ac:dyDescent="0.2">
      <c r="A182" s="11"/>
      <c r="B182" s="9" t="s">
        <v>195</v>
      </c>
      <c r="C182" s="67">
        <f t="shared" si="9"/>
        <v>9.5</v>
      </c>
      <c r="D182" s="4">
        <v>9.5</v>
      </c>
      <c r="E182" s="4">
        <v>0</v>
      </c>
      <c r="F182" s="4">
        <v>0</v>
      </c>
      <c r="G182" s="67">
        <f>H182+I182+J182</f>
        <v>9.5</v>
      </c>
      <c r="H182" s="4">
        <v>9.5</v>
      </c>
      <c r="I182" s="4">
        <v>0</v>
      </c>
      <c r="J182" s="4">
        <v>0</v>
      </c>
      <c r="K182" s="51">
        <f t="shared" si="11"/>
        <v>1</v>
      </c>
      <c r="L182" s="79"/>
    </row>
    <row r="183" spans="1:12" s="7" customFormat="1" x14ac:dyDescent="0.25">
      <c r="A183" s="61" t="s">
        <v>196</v>
      </c>
      <c r="B183" s="137" t="s">
        <v>197</v>
      </c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1:12" s="6" customFormat="1" ht="84.75" customHeight="1" x14ac:dyDescent="0.2">
      <c r="A184" s="11"/>
      <c r="B184" s="9" t="s">
        <v>198</v>
      </c>
      <c r="C184" s="66">
        <f>SUM(C187:C194)</f>
        <v>749.16499999999996</v>
      </c>
      <c r="D184" s="42">
        <f>D187+D188+D189+D190+D191+D192+D194+D193</f>
        <v>749.16499999999996</v>
      </c>
      <c r="E184" s="42">
        <f>SUM(E187:E194)</f>
        <v>0</v>
      </c>
      <c r="F184" s="42">
        <f>SUM(F187:F194)</f>
        <v>0</v>
      </c>
      <c r="G184" s="66">
        <f>H184+I184+J184</f>
        <v>699.05037000000004</v>
      </c>
      <c r="H184" s="42">
        <v>699.05037000000004</v>
      </c>
      <c r="I184" s="42">
        <f>SUM(I187:I194)</f>
        <v>0</v>
      </c>
      <c r="J184" s="42">
        <f>SUM(J187:J194)</f>
        <v>0</v>
      </c>
      <c r="K184" s="49">
        <f>G184/C184</f>
        <v>0.93310601803341064</v>
      </c>
      <c r="L184" s="131"/>
    </row>
    <row r="185" spans="1:12" s="7" customFormat="1" x14ac:dyDescent="0.25">
      <c r="A185" s="10"/>
      <c r="B185" s="134" t="s">
        <v>199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1:12" s="7" customFormat="1" ht="36" customHeight="1" x14ac:dyDescent="0.25">
      <c r="A186" s="10"/>
      <c r="B186" s="139" t="s">
        <v>200</v>
      </c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1:12" s="6" customFormat="1" ht="134.25" customHeight="1" x14ac:dyDescent="0.2">
      <c r="A187" s="11"/>
      <c r="B187" s="9" t="s">
        <v>201</v>
      </c>
      <c r="C187" s="67">
        <f t="shared" ref="C187:C194" si="12">SUM(D187:F187)</f>
        <v>21</v>
      </c>
      <c r="D187" s="4">
        <v>21</v>
      </c>
      <c r="E187" s="4">
        <v>0</v>
      </c>
      <c r="F187" s="4">
        <v>0</v>
      </c>
      <c r="G187" s="67">
        <f t="shared" ref="G187:G194" si="13">SUM(H187:J187)</f>
        <v>21</v>
      </c>
      <c r="H187" s="4">
        <v>21</v>
      </c>
      <c r="I187" s="4">
        <v>0</v>
      </c>
      <c r="J187" s="4">
        <v>0</v>
      </c>
      <c r="K187" s="51">
        <f t="shared" ref="K187:K195" si="14">G187/C187</f>
        <v>1</v>
      </c>
      <c r="L187" s="79"/>
    </row>
    <row r="188" spans="1:12" s="6" customFormat="1" ht="69.75" customHeight="1" x14ac:dyDescent="0.2">
      <c r="A188" s="11"/>
      <c r="B188" s="9" t="s">
        <v>202</v>
      </c>
      <c r="C188" s="67">
        <f t="shared" si="12"/>
        <v>5</v>
      </c>
      <c r="D188" s="4">
        <v>5</v>
      </c>
      <c r="E188" s="4">
        <v>0</v>
      </c>
      <c r="F188" s="4">
        <v>0</v>
      </c>
      <c r="G188" s="67">
        <f t="shared" si="13"/>
        <v>5</v>
      </c>
      <c r="H188" s="4">
        <v>5</v>
      </c>
      <c r="I188" s="4">
        <v>0</v>
      </c>
      <c r="J188" s="4">
        <v>0</v>
      </c>
      <c r="K188" s="51">
        <f t="shared" si="14"/>
        <v>1</v>
      </c>
      <c r="L188" s="79"/>
    </row>
    <row r="189" spans="1:12" s="6" customFormat="1" ht="45" customHeight="1" x14ac:dyDescent="0.2">
      <c r="A189" s="11"/>
      <c r="B189" s="9" t="s">
        <v>203</v>
      </c>
      <c r="C189" s="67">
        <f t="shared" si="12"/>
        <v>5</v>
      </c>
      <c r="D189" s="4">
        <v>5</v>
      </c>
      <c r="E189" s="4">
        <v>0</v>
      </c>
      <c r="F189" s="4">
        <v>0</v>
      </c>
      <c r="G189" s="67">
        <f t="shared" si="13"/>
        <v>5</v>
      </c>
      <c r="H189" s="4">
        <v>5</v>
      </c>
      <c r="I189" s="4">
        <v>0</v>
      </c>
      <c r="J189" s="4">
        <v>0</v>
      </c>
      <c r="K189" s="51">
        <f t="shared" si="14"/>
        <v>1</v>
      </c>
      <c r="L189" s="79"/>
    </row>
    <row r="190" spans="1:12" s="6" customFormat="1" ht="61.5" customHeight="1" x14ac:dyDescent="0.2">
      <c r="A190" s="11"/>
      <c r="B190" s="9" t="s">
        <v>204</v>
      </c>
      <c r="C190" s="67">
        <f t="shared" si="12"/>
        <v>5</v>
      </c>
      <c r="D190" s="4">
        <v>5</v>
      </c>
      <c r="E190" s="4">
        <v>0</v>
      </c>
      <c r="F190" s="4">
        <v>0</v>
      </c>
      <c r="G190" s="67">
        <f t="shared" si="13"/>
        <v>5</v>
      </c>
      <c r="H190" s="4">
        <v>5</v>
      </c>
      <c r="I190" s="4">
        <v>0</v>
      </c>
      <c r="J190" s="4">
        <v>0</v>
      </c>
      <c r="K190" s="51">
        <f t="shared" si="14"/>
        <v>1</v>
      </c>
      <c r="L190" s="79"/>
    </row>
    <row r="191" spans="1:12" s="6" customFormat="1" ht="67.5" customHeight="1" x14ac:dyDescent="0.2">
      <c r="A191" s="11"/>
      <c r="B191" s="9" t="s">
        <v>205</v>
      </c>
      <c r="C191" s="67">
        <f t="shared" si="12"/>
        <v>40</v>
      </c>
      <c r="D191" s="4">
        <v>40</v>
      </c>
      <c r="E191" s="4">
        <v>0</v>
      </c>
      <c r="F191" s="4">
        <v>0</v>
      </c>
      <c r="G191" s="67">
        <f t="shared" si="13"/>
        <v>40</v>
      </c>
      <c r="H191" s="4">
        <v>40</v>
      </c>
      <c r="I191" s="4">
        <v>0</v>
      </c>
      <c r="J191" s="4">
        <v>0</v>
      </c>
      <c r="K191" s="51">
        <f t="shared" si="14"/>
        <v>1</v>
      </c>
      <c r="L191" s="79"/>
    </row>
    <row r="192" spans="1:12" s="6" customFormat="1" ht="119.25" customHeight="1" x14ac:dyDescent="0.2">
      <c r="A192" s="11"/>
      <c r="B192" s="9" t="s">
        <v>206</v>
      </c>
      <c r="C192" s="67">
        <f>SUM(D192:F192)</f>
        <v>71.5</v>
      </c>
      <c r="D192" s="4">
        <v>71.5</v>
      </c>
      <c r="E192" s="4">
        <v>0</v>
      </c>
      <c r="F192" s="4">
        <v>0</v>
      </c>
      <c r="G192" s="67">
        <f t="shared" si="13"/>
        <v>71.5</v>
      </c>
      <c r="H192" s="4">
        <v>71.5</v>
      </c>
      <c r="I192" s="4">
        <v>0</v>
      </c>
      <c r="J192" s="4">
        <v>0</v>
      </c>
      <c r="K192" s="51">
        <f t="shared" si="14"/>
        <v>1</v>
      </c>
      <c r="L192" s="79"/>
    </row>
    <row r="193" spans="1:12" s="6" customFormat="1" ht="132.75" customHeight="1" x14ac:dyDescent="0.2">
      <c r="A193" s="11"/>
      <c r="B193" s="9" t="s">
        <v>207</v>
      </c>
      <c r="C193" s="67">
        <f t="shared" ref="C193" si="15">SUM(D193:F193)</f>
        <v>169.9</v>
      </c>
      <c r="D193" s="4">
        <v>169.9</v>
      </c>
      <c r="E193" s="4">
        <v>0</v>
      </c>
      <c r="F193" s="4">
        <v>0</v>
      </c>
      <c r="G193" s="67">
        <f t="shared" ref="G193" si="16">SUM(H193:J193)</f>
        <v>99.885369999999995</v>
      </c>
      <c r="H193" s="4">
        <v>99.885369999999995</v>
      </c>
      <c r="I193" s="4">
        <v>0</v>
      </c>
      <c r="J193" s="4">
        <v>0</v>
      </c>
      <c r="K193" s="51">
        <f t="shared" ref="K193" si="17">G193/C193</f>
        <v>0.58790682754561496</v>
      </c>
      <c r="L193" s="129" t="s">
        <v>330</v>
      </c>
    </row>
    <row r="194" spans="1:12" s="6" customFormat="1" ht="81" customHeight="1" x14ac:dyDescent="0.2">
      <c r="A194" s="11"/>
      <c r="B194" s="9" t="s">
        <v>296</v>
      </c>
      <c r="C194" s="67">
        <f t="shared" si="12"/>
        <v>431.76499999999999</v>
      </c>
      <c r="D194" s="4">
        <v>431.76499999999999</v>
      </c>
      <c r="E194" s="4">
        <v>0</v>
      </c>
      <c r="F194" s="4">
        <v>0</v>
      </c>
      <c r="G194" s="67">
        <f t="shared" si="13"/>
        <v>431.76499999999999</v>
      </c>
      <c r="H194" s="4">
        <v>431.76499999999999</v>
      </c>
      <c r="I194" s="4">
        <v>0</v>
      </c>
      <c r="J194" s="4">
        <v>0</v>
      </c>
      <c r="K194" s="51">
        <f t="shared" si="14"/>
        <v>1</v>
      </c>
      <c r="L194" s="79"/>
    </row>
    <row r="195" spans="1:12" s="6" customFormat="1" ht="117" customHeight="1" x14ac:dyDescent="0.2">
      <c r="A195" s="99" t="s">
        <v>208</v>
      </c>
      <c r="B195" s="100" t="s">
        <v>315</v>
      </c>
      <c r="C195" s="110">
        <f t="shared" ref="C195:J195" si="18">SUM(C197+C208+C215+C223)</f>
        <v>33986.246329999994</v>
      </c>
      <c r="D195" s="110">
        <f t="shared" si="18"/>
        <v>33147.246329999994</v>
      </c>
      <c r="E195" s="110">
        <f t="shared" si="18"/>
        <v>839</v>
      </c>
      <c r="F195" s="110">
        <f t="shared" si="18"/>
        <v>0</v>
      </c>
      <c r="G195" s="110">
        <f>SUM(G197+G208+G215+G223)</f>
        <v>33985.893530000001</v>
      </c>
      <c r="H195" s="110">
        <f t="shared" si="18"/>
        <v>33146.893529999994</v>
      </c>
      <c r="I195" s="110">
        <f t="shared" si="18"/>
        <v>839</v>
      </c>
      <c r="J195" s="110">
        <f t="shared" si="18"/>
        <v>0</v>
      </c>
      <c r="K195" s="111">
        <f t="shared" si="14"/>
        <v>0.99998961933022645</v>
      </c>
      <c r="L195" s="109"/>
    </row>
    <row r="196" spans="1:12" s="7" customFormat="1" x14ac:dyDescent="0.25">
      <c r="A196" s="61" t="s">
        <v>209</v>
      </c>
      <c r="B196" s="137" t="s">
        <v>210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1:12" s="6" customFormat="1" ht="47.25" x14ac:dyDescent="0.2">
      <c r="A197" s="11"/>
      <c r="B197" s="9" t="s">
        <v>211</v>
      </c>
      <c r="C197" s="66">
        <f>C200+C202+C203+C204+C206</f>
        <v>31260.820999999996</v>
      </c>
      <c r="D197" s="42">
        <f>D200+D202+D204+D206</f>
        <v>30421.820999999996</v>
      </c>
      <c r="E197" s="42">
        <f>E200+E202+E203+E204+E206</f>
        <v>839</v>
      </c>
      <c r="F197" s="42">
        <f>SUM(F200+F202+F204+F206)</f>
        <v>0</v>
      </c>
      <c r="G197" s="66">
        <f>G200+G202+G203+G204+G206</f>
        <v>31260.820999999996</v>
      </c>
      <c r="H197" s="42">
        <f>H200+H202+H204+H206</f>
        <v>30421.820999999996</v>
      </c>
      <c r="I197" s="42">
        <f>I200+I202+I203+I204+I206</f>
        <v>839</v>
      </c>
      <c r="J197" s="42">
        <f>SUM(J200+J202+J204+J206)</f>
        <v>0</v>
      </c>
      <c r="K197" s="49">
        <f>G197/C197</f>
        <v>1</v>
      </c>
      <c r="L197" s="79"/>
    </row>
    <row r="198" spans="1:12" s="7" customFormat="1" x14ac:dyDescent="0.25">
      <c r="A198" s="10"/>
      <c r="B198" s="134" t="s">
        <v>212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1:12" s="7" customFormat="1" x14ac:dyDescent="0.25">
      <c r="A199" s="10"/>
      <c r="B199" s="134" t="s">
        <v>213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1:12" s="6" customFormat="1" ht="47.25" x14ac:dyDescent="0.2">
      <c r="A200" s="11"/>
      <c r="B200" s="9" t="s">
        <v>214</v>
      </c>
      <c r="C200" s="66">
        <f>SUM(D200:F200)</f>
        <v>1800</v>
      </c>
      <c r="D200" s="42">
        <v>1800</v>
      </c>
      <c r="E200" s="42">
        <v>0</v>
      </c>
      <c r="F200" s="42">
        <v>0</v>
      </c>
      <c r="G200" s="66">
        <f>SUM(H200:J200)</f>
        <v>1800</v>
      </c>
      <c r="H200" s="42">
        <v>1800</v>
      </c>
      <c r="I200" s="42">
        <v>0</v>
      </c>
      <c r="J200" s="42">
        <v>0</v>
      </c>
      <c r="K200" s="51">
        <f>G200/C200</f>
        <v>1</v>
      </c>
      <c r="L200" s="79"/>
    </row>
    <row r="201" spans="1:12" s="7" customFormat="1" x14ac:dyDescent="0.25">
      <c r="A201" s="10"/>
      <c r="B201" s="134" t="s">
        <v>215</v>
      </c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1:12" s="6" customFormat="1" ht="37.5" customHeight="1" x14ac:dyDescent="0.2">
      <c r="A202" s="11"/>
      <c r="B202" s="9" t="s">
        <v>216</v>
      </c>
      <c r="C202" s="66">
        <f>SUM(D202:F202)</f>
        <v>3534.0059999999999</v>
      </c>
      <c r="D202" s="42">
        <v>3534.0059999999999</v>
      </c>
      <c r="E202" s="42">
        <v>0</v>
      </c>
      <c r="F202" s="42">
        <v>0</v>
      </c>
      <c r="G202" s="66">
        <f>SUM(H202:J202)</f>
        <v>3534.0059999999999</v>
      </c>
      <c r="H202" s="42">
        <v>3534.0059999999999</v>
      </c>
      <c r="I202" s="42">
        <v>0</v>
      </c>
      <c r="J202" s="42">
        <v>0</v>
      </c>
      <c r="K202" s="51">
        <f>G202/C202</f>
        <v>1</v>
      </c>
      <c r="L202" s="79"/>
    </row>
    <row r="203" spans="1:12" s="6" customFormat="1" ht="128.65" customHeight="1" x14ac:dyDescent="0.2">
      <c r="A203" s="11"/>
      <c r="B203" s="9" t="s">
        <v>142</v>
      </c>
      <c r="C203" s="66">
        <f>D203+E203+F203</f>
        <v>0</v>
      </c>
      <c r="D203" s="42">
        <v>0</v>
      </c>
      <c r="E203" s="42">
        <v>0</v>
      </c>
      <c r="F203" s="42">
        <v>0</v>
      </c>
      <c r="G203" s="66">
        <f>H203+I203+J203</f>
        <v>0</v>
      </c>
      <c r="H203" s="42">
        <v>0</v>
      </c>
      <c r="I203" s="42">
        <v>0</v>
      </c>
      <c r="J203" s="42">
        <v>0</v>
      </c>
      <c r="K203" s="51">
        <v>0</v>
      </c>
      <c r="L203" s="79"/>
    </row>
    <row r="204" spans="1:12" s="6" customFormat="1" ht="82.5" customHeight="1" x14ac:dyDescent="0.2">
      <c r="A204" s="11"/>
      <c r="B204" s="9" t="s">
        <v>217</v>
      </c>
      <c r="C204" s="66">
        <f>SUM(D204:F204)</f>
        <v>0</v>
      </c>
      <c r="D204" s="42">
        <v>0</v>
      </c>
      <c r="E204" s="42">
        <v>0</v>
      </c>
      <c r="F204" s="42">
        <v>0</v>
      </c>
      <c r="G204" s="66">
        <f>SUM(H204:J204)</f>
        <v>0</v>
      </c>
      <c r="H204" s="42">
        <v>0</v>
      </c>
      <c r="I204" s="42">
        <v>0</v>
      </c>
      <c r="J204" s="42">
        <v>0</v>
      </c>
      <c r="K204" s="51">
        <v>0</v>
      </c>
      <c r="L204" s="79"/>
    </row>
    <row r="205" spans="1:12" s="7" customFormat="1" x14ac:dyDescent="0.25">
      <c r="A205" s="10"/>
      <c r="B205" s="134" t="s">
        <v>218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1:12" s="6" customFormat="1" ht="31.5" x14ac:dyDescent="0.2">
      <c r="A206" s="11"/>
      <c r="B206" s="9" t="s">
        <v>219</v>
      </c>
      <c r="C206" s="66">
        <f>SUM(D206+E206+F206)</f>
        <v>25926.814999999999</v>
      </c>
      <c r="D206" s="42">
        <v>25087.814999999999</v>
      </c>
      <c r="E206" s="42">
        <v>839</v>
      </c>
      <c r="F206" s="42">
        <v>0</v>
      </c>
      <c r="G206" s="66">
        <f>SUM(H206:J206)</f>
        <v>25926.814999999999</v>
      </c>
      <c r="H206" s="42">
        <v>25087.814999999999</v>
      </c>
      <c r="I206" s="42">
        <v>839</v>
      </c>
      <c r="J206" s="42">
        <v>0</v>
      </c>
      <c r="K206" s="51">
        <f>G206/C206</f>
        <v>1</v>
      </c>
      <c r="L206" s="79"/>
    </row>
    <row r="207" spans="1:12" s="7" customFormat="1" x14ac:dyDescent="0.25">
      <c r="A207" s="61" t="s">
        <v>220</v>
      </c>
      <c r="B207" s="137" t="s">
        <v>221</v>
      </c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1:12" s="6" customFormat="1" ht="31.5" x14ac:dyDescent="0.2">
      <c r="A208" s="11"/>
      <c r="B208" s="9" t="s">
        <v>222</v>
      </c>
      <c r="C208" s="66">
        <f>SUM(D208)</f>
        <v>1212.5500000000002</v>
      </c>
      <c r="D208" s="42">
        <f>D211+D213</f>
        <v>1212.5500000000002</v>
      </c>
      <c r="E208" s="42">
        <f>SUM(E211+E213)</f>
        <v>0</v>
      </c>
      <c r="F208" s="42">
        <f>SUM(F211+F213)</f>
        <v>0</v>
      </c>
      <c r="G208" s="66">
        <f>SUM(H208)</f>
        <v>1212.5500000000002</v>
      </c>
      <c r="H208" s="42">
        <f>H211+H213</f>
        <v>1212.5500000000002</v>
      </c>
      <c r="I208" s="42">
        <f>SUM(I211+I213)</f>
        <v>0</v>
      </c>
      <c r="J208" s="42">
        <f>SUM(J211+J213)</f>
        <v>0</v>
      </c>
      <c r="K208" s="49">
        <f>G208/C208</f>
        <v>1</v>
      </c>
      <c r="L208" s="79"/>
    </row>
    <row r="209" spans="1:12" s="7" customFormat="1" x14ac:dyDescent="0.25">
      <c r="A209" s="10"/>
      <c r="B209" s="134" t="s">
        <v>223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1:12" s="7" customFormat="1" x14ac:dyDescent="0.25">
      <c r="A210" s="10"/>
      <c r="B210" s="134" t="s">
        <v>224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1:12" s="6" customFormat="1" ht="47.25" x14ac:dyDescent="0.2">
      <c r="A211" s="11"/>
      <c r="B211" s="9" t="s">
        <v>225</v>
      </c>
      <c r="C211" s="67">
        <f>SUM(D211:F211)</f>
        <v>947.71</v>
      </c>
      <c r="D211" s="4">
        <v>947.71</v>
      </c>
      <c r="E211" s="4">
        <v>0</v>
      </c>
      <c r="F211" s="4">
        <v>0</v>
      </c>
      <c r="G211" s="67">
        <f>SUM(H211:J211)</f>
        <v>947.71</v>
      </c>
      <c r="H211" s="4">
        <v>947.71</v>
      </c>
      <c r="I211" s="4">
        <v>0</v>
      </c>
      <c r="J211" s="4">
        <v>0</v>
      </c>
      <c r="K211" s="51">
        <f>G211/C211</f>
        <v>1</v>
      </c>
      <c r="L211" s="79"/>
    </row>
    <row r="212" spans="1:12" s="7" customFormat="1" x14ac:dyDescent="0.25">
      <c r="A212" s="10"/>
      <c r="B212" s="134" t="s">
        <v>226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79"/>
    </row>
    <row r="213" spans="1:12" s="6" customFormat="1" ht="63" x14ac:dyDescent="0.2">
      <c r="A213" s="11"/>
      <c r="B213" s="9" t="s">
        <v>227</v>
      </c>
      <c r="C213" s="67">
        <f>SUM(D213:F213)</f>
        <v>264.84000000000003</v>
      </c>
      <c r="D213" s="4">
        <v>264.84000000000003</v>
      </c>
      <c r="E213" s="4">
        <v>0</v>
      </c>
      <c r="F213" s="4">
        <v>0</v>
      </c>
      <c r="G213" s="67">
        <f>SUM(H213:J213)</f>
        <v>264.84000000000003</v>
      </c>
      <c r="H213" s="4">
        <v>264.84000000000003</v>
      </c>
      <c r="I213" s="4">
        <v>0</v>
      </c>
      <c r="J213" s="4">
        <v>0</v>
      </c>
      <c r="K213" s="51">
        <f>G213/C213</f>
        <v>1</v>
      </c>
      <c r="L213" s="79"/>
    </row>
    <row r="214" spans="1:12" s="7" customFormat="1" ht="15.75" customHeight="1" x14ac:dyDescent="0.25">
      <c r="A214" s="61" t="s">
        <v>228</v>
      </c>
      <c r="B214" s="135" t="s">
        <v>229</v>
      </c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1:12" s="6" customFormat="1" ht="47.25" x14ac:dyDescent="0.2">
      <c r="A215" s="11"/>
      <c r="B215" s="9" t="s">
        <v>230</v>
      </c>
      <c r="C215" s="72">
        <f>SUM(D215)</f>
        <v>1021.3584000000001</v>
      </c>
      <c r="D215" s="24">
        <f>D218+D219+D221</f>
        <v>1021.3584000000001</v>
      </c>
      <c r="E215" s="24">
        <f>SUM(E218+E219+E221)</f>
        <v>0</v>
      </c>
      <c r="F215" s="24">
        <f>SUM(F218+F219+F221)</f>
        <v>0</v>
      </c>
      <c r="G215" s="72">
        <f>SUM(H215)</f>
        <v>1021.1781500000001</v>
      </c>
      <c r="H215" s="24">
        <f>H218+H219+H221</f>
        <v>1021.1781500000001</v>
      </c>
      <c r="I215" s="24">
        <f>SUM(I218+I219+I221)</f>
        <v>0</v>
      </c>
      <c r="J215" s="24">
        <f>SUM(J218+J219+J221)</f>
        <v>0</v>
      </c>
      <c r="K215" s="49">
        <f>G215/C215</f>
        <v>0.99982351934443381</v>
      </c>
      <c r="L215" s="79"/>
    </row>
    <row r="216" spans="1:12" s="7" customFormat="1" ht="30.2" customHeight="1" x14ac:dyDescent="0.25">
      <c r="A216" s="10"/>
      <c r="B216" s="139" t="s">
        <v>231</v>
      </c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</row>
    <row r="217" spans="1:12" s="7" customFormat="1" x14ac:dyDescent="0.25">
      <c r="A217" s="10"/>
      <c r="B217" s="134" t="s">
        <v>232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1:12" s="6" customFormat="1" ht="75.75" customHeight="1" x14ac:dyDescent="0.2">
      <c r="A218" s="11"/>
      <c r="B218" s="9" t="s">
        <v>233</v>
      </c>
      <c r="C218" s="67">
        <f>SUM(D218:F218)</f>
        <v>729.73230000000001</v>
      </c>
      <c r="D218" s="123">
        <v>729.73230000000001</v>
      </c>
      <c r="E218" s="4">
        <v>0</v>
      </c>
      <c r="F218" s="4">
        <v>0</v>
      </c>
      <c r="G218" s="67">
        <f>SUM(H218:J218)</f>
        <v>729.73230000000001</v>
      </c>
      <c r="H218" s="4">
        <v>729.73230000000001</v>
      </c>
      <c r="I218" s="4">
        <v>0</v>
      </c>
      <c r="J218" s="4">
        <v>0</v>
      </c>
      <c r="K218" s="51">
        <f>G218/C218</f>
        <v>1</v>
      </c>
      <c r="L218" s="79"/>
    </row>
    <row r="219" spans="1:12" s="6" customFormat="1" ht="63" x14ac:dyDescent="0.2">
      <c r="A219" s="11"/>
      <c r="B219" s="9" t="s">
        <v>234</v>
      </c>
      <c r="C219" s="67">
        <f>SUM(D219:F219)</f>
        <v>202.95959999999999</v>
      </c>
      <c r="D219" s="123">
        <v>202.95959999999999</v>
      </c>
      <c r="E219" s="4">
        <v>0</v>
      </c>
      <c r="F219" s="4">
        <v>0</v>
      </c>
      <c r="G219" s="67">
        <f>SUM(H219:J219)</f>
        <v>202.77934999999999</v>
      </c>
      <c r="H219" s="4">
        <v>202.77934999999999</v>
      </c>
      <c r="I219" s="4">
        <v>0</v>
      </c>
      <c r="J219" s="4">
        <v>0</v>
      </c>
      <c r="K219" s="51">
        <f>G219/C219</f>
        <v>0.99911189221894403</v>
      </c>
      <c r="L219" s="79"/>
    </row>
    <row r="220" spans="1:12" s="7" customFormat="1" x14ac:dyDescent="0.25">
      <c r="A220" s="10"/>
      <c r="B220" s="134" t="s">
        <v>235</v>
      </c>
      <c r="C220" s="134"/>
      <c r="D220" s="134"/>
      <c r="E220" s="134"/>
      <c r="F220" s="134"/>
      <c r="G220" s="134"/>
      <c r="H220" s="134"/>
      <c r="I220" s="134"/>
      <c r="J220" s="134"/>
      <c r="K220" s="134"/>
      <c r="L220" s="79"/>
    </row>
    <row r="221" spans="1:12" s="6" customFormat="1" ht="63" customHeight="1" x14ac:dyDescent="0.2">
      <c r="A221" s="11"/>
      <c r="B221" s="9" t="s">
        <v>236</v>
      </c>
      <c r="C221" s="67">
        <f>SUM(D221:F222)</f>
        <v>88.666499999999999</v>
      </c>
      <c r="D221" s="4">
        <v>88.666499999999999</v>
      </c>
      <c r="E221" s="4">
        <v>0</v>
      </c>
      <c r="F221" s="4">
        <v>0</v>
      </c>
      <c r="G221" s="67">
        <f>SUM(H221:J221)</f>
        <v>88.666499999999999</v>
      </c>
      <c r="H221" s="4">
        <v>88.666499999999999</v>
      </c>
      <c r="I221" s="4">
        <v>0</v>
      </c>
      <c r="J221" s="4">
        <v>0</v>
      </c>
      <c r="K221" s="51">
        <f>G221/C221</f>
        <v>1</v>
      </c>
      <c r="L221" s="79"/>
    </row>
    <row r="222" spans="1:12" s="7" customFormat="1" x14ac:dyDescent="0.25">
      <c r="A222" s="61" t="s">
        <v>237</v>
      </c>
      <c r="B222" s="137" t="s">
        <v>238</v>
      </c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1:12" s="6" customFormat="1" ht="63" x14ac:dyDescent="0.2">
      <c r="A223" s="11"/>
      <c r="B223" s="9" t="s">
        <v>239</v>
      </c>
      <c r="C223" s="67">
        <f>D223+E223+F223</f>
        <v>491.51693</v>
      </c>
      <c r="D223" s="4">
        <f>D226+D228</f>
        <v>491.51693</v>
      </c>
      <c r="E223" s="4">
        <f>SUM(E226+E228)</f>
        <v>0</v>
      </c>
      <c r="F223" s="4">
        <f>SUM(F226+F228)</f>
        <v>0</v>
      </c>
      <c r="G223" s="67">
        <f>H223+I223+J223</f>
        <v>491.34438</v>
      </c>
      <c r="H223" s="4">
        <f>H226+H228</f>
        <v>491.34438</v>
      </c>
      <c r="I223" s="4">
        <f>SUM(I226+I228)</f>
        <v>0</v>
      </c>
      <c r="J223" s="4">
        <f>SUM(J226+J228)</f>
        <v>0</v>
      </c>
      <c r="K223" s="49">
        <f>G223/C223</f>
        <v>0.99964894393363013</v>
      </c>
      <c r="L223" s="79"/>
    </row>
    <row r="224" spans="1:12" s="7" customFormat="1" x14ac:dyDescent="0.25">
      <c r="A224" s="10"/>
      <c r="B224" s="134" t="s">
        <v>240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79"/>
    </row>
    <row r="225" spans="1:12" s="7" customFormat="1" x14ac:dyDescent="0.25">
      <c r="A225" s="10"/>
      <c r="B225" s="134" t="s">
        <v>241</v>
      </c>
      <c r="C225" s="134"/>
      <c r="D225" s="134"/>
      <c r="E225" s="134"/>
      <c r="F225" s="134"/>
      <c r="G225" s="134"/>
      <c r="H225" s="134"/>
      <c r="I225" s="134"/>
      <c r="J225" s="134"/>
      <c r="K225" s="134"/>
      <c r="L225" s="79"/>
    </row>
    <row r="226" spans="1:12" s="6" customFormat="1" ht="47.25" x14ac:dyDescent="0.2">
      <c r="A226" s="11"/>
      <c r="B226" s="9" t="s">
        <v>242</v>
      </c>
      <c r="C226" s="67">
        <f>SUM(D226:F226)</f>
        <v>454.65519999999998</v>
      </c>
      <c r="D226" s="4">
        <v>454.65519999999998</v>
      </c>
      <c r="E226" s="4">
        <v>0</v>
      </c>
      <c r="F226" s="4">
        <v>0</v>
      </c>
      <c r="G226" s="67">
        <f>SUM(H226:J226)</f>
        <v>454.48264999999998</v>
      </c>
      <c r="H226" s="4">
        <v>454.48264999999998</v>
      </c>
      <c r="I226" s="4">
        <v>0</v>
      </c>
      <c r="J226" s="4">
        <v>0</v>
      </c>
      <c r="K226" s="51">
        <f>G226/C226</f>
        <v>0.99962048163091499</v>
      </c>
      <c r="L226" s="78"/>
    </row>
    <row r="227" spans="1:12" s="7" customFormat="1" ht="48.75" customHeight="1" x14ac:dyDescent="0.25">
      <c r="A227" s="10"/>
      <c r="B227" s="139" t="s">
        <v>243</v>
      </c>
      <c r="C227" s="139"/>
      <c r="D227" s="139"/>
      <c r="E227" s="139"/>
      <c r="F227" s="139"/>
      <c r="G227" s="139"/>
      <c r="H227" s="139"/>
      <c r="I227" s="139"/>
      <c r="J227" s="139"/>
      <c r="K227" s="139"/>
      <c r="L227" s="79"/>
    </row>
    <row r="228" spans="1:12" s="7" customFormat="1" ht="60" customHeight="1" x14ac:dyDescent="0.25">
      <c r="A228" s="10"/>
      <c r="B228" s="19" t="s">
        <v>244</v>
      </c>
      <c r="C228" s="70">
        <f>SUM(D228:F228)</f>
        <v>36.861730000000001</v>
      </c>
      <c r="D228" s="43">
        <v>36.861730000000001</v>
      </c>
      <c r="E228" s="43">
        <v>0</v>
      </c>
      <c r="F228" s="43">
        <v>0</v>
      </c>
      <c r="G228" s="70">
        <f>H228+I228+J228</f>
        <v>36.861730000000001</v>
      </c>
      <c r="H228" s="43">
        <v>36.861730000000001</v>
      </c>
      <c r="I228" s="43">
        <v>0</v>
      </c>
      <c r="J228" s="43">
        <v>0</v>
      </c>
      <c r="K228" s="50">
        <f>G228/C228</f>
        <v>1</v>
      </c>
      <c r="L228" s="79"/>
    </row>
    <row r="229" spans="1:12" s="6" customFormat="1" ht="82.5" customHeight="1" x14ac:dyDescent="0.2">
      <c r="A229" s="99" t="s">
        <v>245</v>
      </c>
      <c r="B229" s="100" t="s">
        <v>316</v>
      </c>
      <c r="C229" s="110">
        <f t="shared" ref="C229:J229" si="19">SUM(C231+C241+C256+C261+C267)</f>
        <v>140683.16380000001</v>
      </c>
      <c r="D229" s="110">
        <f t="shared" si="19"/>
        <v>79624.414349999992</v>
      </c>
      <c r="E229" s="110">
        <f t="shared" si="19"/>
        <v>382.79572000000002</v>
      </c>
      <c r="F229" s="110">
        <f t="shared" si="19"/>
        <v>60675.953730000001</v>
      </c>
      <c r="G229" s="110">
        <f t="shared" si="19"/>
        <v>65100.835350000001</v>
      </c>
      <c r="H229" s="110">
        <f t="shared" si="19"/>
        <v>64742.54163</v>
      </c>
      <c r="I229" s="110">
        <f t="shared" si="19"/>
        <v>358.29372000000001</v>
      </c>
      <c r="J229" s="110">
        <f t="shared" si="19"/>
        <v>0</v>
      </c>
      <c r="K229" s="102">
        <f>G229/C229</f>
        <v>0.46274787680030832</v>
      </c>
      <c r="L229" s="112"/>
    </row>
    <row r="230" spans="1:12" s="7" customFormat="1" x14ac:dyDescent="0.25">
      <c r="A230" s="61" t="s">
        <v>246</v>
      </c>
      <c r="B230" s="137" t="s">
        <v>247</v>
      </c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1:12" s="6" customFormat="1" ht="60.95" customHeight="1" x14ac:dyDescent="0.2">
      <c r="A231" s="11"/>
      <c r="B231" s="9" t="s">
        <v>248</v>
      </c>
      <c r="C231" s="66">
        <f t="shared" ref="C231:J231" si="20">SUM(C234+C235+C237+C239)</f>
        <v>16889.779150000002</v>
      </c>
      <c r="D231" s="42">
        <f t="shared" si="20"/>
        <v>16889.779150000002</v>
      </c>
      <c r="E231" s="42">
        <f t="shared" si="20"/>
        <v>0</v>
      </c>
      <c r="F231" s="42">
        <f t="shared" si="20"/>
        <v>0</v>
      </c>
      <c r="G231" s="66">
        <f t="shared" si="20"/>
        <v>16269.28026</v>
      </c>
      <c r="H231" s="42">
        <f t="shared" si="20"/>
        <v>16269.28026</v>
      </c>
      <c r="I231" s="42">
        <f t="shared" si="20"/>
        <v>0</v>
      </c>
      <c r="J231" s="42">
        <f t="shared" si="20"/>
        <v>0</v>
      </c>
      <c r="K231" s="49">
        <f>G231/C231</f>
        <v>0.96326187071546154</v>
      </c>
      <c r="L231" s="79"/>
    </row>
    <row r="232" spans="1:12" s="7" customFormat="1" x14ac:dyDescent="0.25">
      <c r="A232" s="10"/>
      <c r="B232" s="134" t="s">
        <v>249</v>
      </c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</row>
    <row r="233" spans="1:12" s="7" customFormat="1" x14ac:dyDescent="0.25">
      <c r="A233" s="10"/>
      <c r="B233" s="134" t="s">
        <v>250</v>
      </c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</row>
    <row r="234" spans="1:12" s="6" customFormat="1" ht="47.25" x14ac:dyDescent="0.2">
      <c r="A234" s="11"/>
      <c r="B234" s="32" t="s">
        <v>251</v>
      </c>
      <c r="C234" s="66">
        <f>SUM(D234:F234)</f>
        <v>5296.0406800000001</v>
      </c>
      <c r="D234" s="42">
        <v>5296.0406800000001</v>
      </c>
      <c r="E234" s="42">
        <v>0</v>
      </c>
      <c r="F234" s="42">
        <v>0</v>
      </c>
      <c r="G234" s="66">
        <f>SUM(H234:J234)</f>
        <v>5079.7869600000004</v>
      </c>
      <c r="H234" s="42">
        <v>5079.7869600000004</v>
      </c>
      <c r="I234" s="42">
        <v>0</v>
      </c>
      <c r="J234" s="42">
        <v>0</v>
      </c>
      <c r="K234" s="51">
        <f>G234/C234</f>
        <v>0.95916690730555343</v>
      </c>
      <c r="L234" s="78"/>
    </row>
    <row r="235" spans="1:12" s="6" customFormat="1" ht="94.5" x14ac:dyDescent="0.2">
      <c r="A235" s="11"/>
      <c r="B235" s="9" t="s">
        <v>252</v>
      </c>
      <c r="C235" s="66">
        <f>SUM(D235:F235)</f>
        <v>8783.1424000000006</v>
      </c>
      <c r="D235" s="42">
        <v>8783.1424000000006</v>
      </c>
      <c r="E235" s="42">
        <v>0</v>
      </c>
      <c r="F235" s="42">
        <v>0</v>
      </c>
      <c r="G235" s="66">
        <f>SUM(H235:J235)</f>
        <v>8768.2134900000001</v>
      </c>
      <c r="H235" s="42">
        <v>8768.2134900000001</v>
      </c>
      <c r="I235" s="42">
        <v>0</v>
      </c>
      <c r="J235" s="42">
        <v>0</v>
      </c>
      <c r="K235" s="51">
        <f>G235/C235</f>
        <v>0.99830027690317302</v>
      </c>
      <c r="L235" s="79"/>
    </row>
    <row r="236" spans="1:12" s="7" customFormat="1" x14ac:dyDescent="0.25">
      <c r="A236" s="10"/>
      <c r="B236" s="134" t="s">
        <v>253</v>
      </c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</row>
    <row r="237" spans="1:12" s="6" customFormat="1" ht="63" x14ac:dyDescent="0.2">
      <c r="A237" s="11"/>
      <c r="B237" s="9" t="s">
        <v>254</v>
      </c>
      <c r="C237" s="67">
        <f>SUM(D237:F237)</f>
        <v>0</v>
      </c>
      <c r="D237" s="4">
        <v>0</v>
      </c>
      <c r="E237" s="4">
        <v>0</v>
      </c>
      <c r="F237" s="4">
        <v>0</v>
      </c>
      <c r="G237" s="67">
        <f>SUM(H237:J237)</f>
        <v>0</v>
      </c>
      <c r="H237" s="4">
        <v>0</v>
      </c>
      <c r="I237" s="4">
        <v>0</v>
      </c>
      <c r="J237" s="4">
        <v>0</v>
      </c>
      <c r="K237" s="51">
        <v>0</v>
      </c>
      <c r="L237" s="79"/>
    </row>
    <row r="238" spans="1:12" s="7" customFormat="1" x14ac:dyDescent="0.25">
      <c r="A238" s="10"/>
      <c r="B238" s="134" t="s">
        <v>255</v>
      </c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</row>
    <row r="239" spans="1:12" s="6" customFormat="1" ht="31.5" x14ac:dyDescent="0.2">
      <c r="A239" s="11"/>
      <c r="B239" s="9" t="s">
        <v>256</v>
      </c>
      <c r="C239" s="67">
        <f>SUM(D239:F239)</f>
        <v>2810.5960700000001</v>
      </c>
      <c r="D239" s="4">
        <v>2810.5960700000001</v>
      </c>
      <c r="E239" s="4">
        <v>0</v>
      </c>
      <c r="F239" s="4">
        <v>0</v>
      </c>
      <c r="G239" s="67">
        <f>SUM(H239:J239)</f>
        <v>2421.27981</v>
      </c>
      <c r="H239" s="4">
        <v>2421.27981</v>
      </c>
      <c r="I239" s="4">
        <v>0</v>
      </c>
      <c r="J239" s="4">
        <v>0</v>
      </c>
      <c r="K239" s="51">
        <f>G239/C239</f>
        <v>0.86148267118298505</v>
      </c>
      <c r="L239" s="129" t="s">
        <v>331</v>
      </c>
    </row>
    <row r="240" spans="1:12" s="7" customFormat="1" x14ac:dyDescent="0.25">
      <c r="A240" s="61" t="s">
        <v>257</v>
      </c>
      <c r="B240" s="137" t="s">
        <v>258</v>
      </c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1:15" s="6" customFormat="1" ht="36.75" customHeight="1" x14ac:dyDescent="0.2">
      <c r="A241" s="11"/>
      <c r="B241" s="9" t="s">
        <v>259</v>
      </c>
      <c r="C241" s="66">
        <f>C244+C245+C246+C247+C249+C250+C251+C254+C253</f>
        <v>83549.005750000011</v>
      </c>
      <c r="D241" s="42">
        <f>D244+D245+D246+D247+D249+D250+D251+D254+D253</f>
        <v>22727.656299999999</v>
      </c>
      <c r="E241" s="42">
        <f>E244+E245+E246+E247+E249+E250+E251+E254+E253</f>
        <v>145.39572000000001</v>
      </c>
      <c r="F241" s="42">
        <f t="shared" ref="F241:J241" si="21">F244+F245+F246+F247+F249+F250+F251+F254</f>
        <v>60675.953730000001</v>
      </c>
      <c r="G241" s="66">
        <f>G244+G245+G246+G247+G249+G250+G251+G254+G253</f>
        <v>11077.315640000001</v>
      </c>
      <c r="H241" s="42">
        <f>H244+H245+H246+H247+H249+H250+H251+H254+H253</f>
        <v>10931.91992</v>
      </c>
      <c r="I241" s="42">
        <f>I244+I245+I246+I247+I249+I250+I251+I254+I253</f>
        <v>145.39572000000001</v>
      </c>
      <c r="J241" s="4">
        <f t="shared" si="21"/>
        <v>0</v>
      </c>
      <c r="K241" s="49">
        <f>G241/C241</f>
        <v>0.13258464945885964</v>
      </c>
      <c r="L241" s="132"/>
      <c r="N241" s="6" t="s">
        <v>305</v>
      </c>
    </row>
    <row r="242" spans="1:15" s="7" customFormat="1" x14ac:dyDescent="0.25">
      <c r="A242" s="10"/>
      <c r="B242" s="134" t="s">
        <v>260</v>
      </c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</row>
    <row r="243" spans="1:15" s="7" customFormat="1" x14ac:dyDescent="0.25">
      <c r="A243" s="10"/>
      <c r="B243" s="134" t="s">
        <v>261</v>
      </c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</row>
    <row r="244" spans="1:15" s="6" customFormat="1" ht="84" customHeight="1" x14ac:dyDescent="0.2">
      <c r="A244" s="11"/>
      <c r="B244" s="9" t="s">
        <v>262</v>
      </c>
      <c r="C244" s="66">
        <f>SUM(D244:F244)</f>
        <v>71321.547749999998</v>
      </c>
      <c r="D244" s="42">
        <v>10645.59402</v>
      </c>
      <c r="E244" s="42">
        <v>0</v>
      </c>
      <c r="F244" s="42">
        <v>60675.953730000001</v>
      </c>
      <c r="G244" s="66">
        <f>SUM(H244:J244)</f>
        <v>1603.9651200000001</v>
      </c>
      <c r="H244" s="42">
        <v>1603.9651200000001</v>
      </c>
      <c r="I244" s="42">
        <v>0</v>
      </c>
      <c r="J244" s="42">
        <v>0</v>
      </c>
      <c r="K244" s="51">
        <f>G244/C244</f>
        <v>2.2489207968709572E-2</v>
      </c>
      <c r="L244" s="129" t="s">
        <v>333</v>
      </c>
    </row>
    <row r="245" spans="1:15" s="6" customFormat="1" ht="33" customHeight="1" x14ac:dyDescent="0.2">
      <c r="A245" s="11"/>
      <c r="B245" s="9" t="s">
        <v>263</v>
      </c>
      <c r="C245" s="66">
        <f>SUM(D245:F245)</f>
        <v>0</v>
      </c>
      <c r="D245" s="42">
        <v>0</v>
      </c>
      <c r="E245" s="42">
        <v>0</v>
      </c>
      <c r="F245" s="42">
        <v>0</v>
      </c>
      <c r="G245" s="66">
        <f>SUM(H245:J245)</f>
        <v>0</v>
      </c>
      <c r="H245" s="42">
        <v>0</v>
      </c>
      <c r="I245" s="42">
        <v>0</v>
      </c>
      <c r="J245" s="42">
        <v>0</v>
      </c>
      <c r="K245" s="51">
        <v>0</v>
      </c>
      <c r="L245" s="79"/>
    </row>
    <row r="246" spans="1:15" s="6" customFormat="1" ht="30" customHeight="1" x14ac:dyDescent="0.2">
      <c r="A246" s="11"/>
      <c r="B246" s="9" t="s">
        <v>264</v>
      </c>
      <c r="C246" s="66">
        <f>SUM(D246:F246)</f>
        <v>0</v>
      </c>
      <c r="D246" s="42">
        <v>0</v>
      </c>
      <c r="E246" s="42">
        <v>0</v>
      </c>
      <c r="F246" s="42">
        <v>0</v>
      </c>
      <c r="G246" s="66">
        <f>SUM(H246:J246)</f>
        <v>0</v>
      </c>
      <c r="H246" s="42">
        <v>0</v>
      </c>
      <c r="I246" s="42">
        <v>0</v>
      </c>
      <c r="J246" s="42">
        <v>0</v>
      </c>
      <c r="K246" s="51">
        <v>0</v>
      </c>
      <c r="L246" s="79"/>
    </row>
    <row r="247" spans="1:15" s="6" customFormat="1" ht="111" customHeight="1" x14ac:dyDescent="0.2">
      <c r="A247" s="11"/>
      <c r="B247" s="9" t="s">
        <v>265</v>
      </c>
      <c r="C247" s="66">
        <f>SUM(D247:F247)</f>
        <v>2631.8676700000001</v>
      </c>
      <c r="D247" s="42">
        <v>2631.8676700000001</v>
      </c>
      <c r="E247" s="42">
        <v>0</v>
      </c>
      <c r="F247" s="42">
        <v>0</v>
      </c>
      <c r="G247" s="66">
        <f>SUM(H247:J247)</f>
        <v>252.60767000000001</v>
      </c>
      <c r="H247" s="42">
        <v>252.60767000000001</v>
      </c>
      <c r="I247" s="42">
        <v>0</v>
      </c>
      <c r="J247" s="42">
        <v>0</v>
      </c>
      <c r="K247" s="51">
        <f>G247/C247</f>
        <v>9.5980384150545078E-2</v>
      </c>
      <c r="L247" s="129" t="s">
        <v>332</v>
      </c>
    </row>
    <row r="248" spans="1:15" s="7" customFormat="1" x14ac:dyDescent="0.25">
      <c r="A248" s="10"/>
      <c r="B248" s="134" t="s">
        <v>266</v>
      </c>
      <c r="C248" s="134"/>
      <c r="D248" s="134"/>
      <c r="E248" s="134"/>
      <c r="F248" s="134"/>
      <c r="G248" s="134"/>
      <c r="H248" s="134"/>
      <c r="I248" s="134"/>
      <c r="J248" s="134"/>
      <c r="K248" s="134"/>
      <c r="L248" s="79"/>
    </row>
    <row r="249" spans="1:15" s="6" customFormat="1" ht="47.25" x14ac:dyDescent="0.2">
      <c r="A249" s="11"/>
      <c r="B249" s="9" t="s">
        <v>267</v>
      </c>
      <c r="C249" s="67">
        <f>SUM(D249:F249)</f>
        <v>0</v>
      </c>
      <c r="D249" s="4">
        <v>0</v>
      </c>
      <c r="E249" s="4">
        <v>0</v>
      </c>
      <c r="F249" s="4">
        <v>0</v>
      </c>
      <c r="G249" s="67">
        <f>SUM(H249:J249)</f>
        <v>0</v>
      </c>
      <c r="H249" s="4">
        <v>0</v>
      </c>
      <c r="I249" s="4">
        <v>0</v>
      </c>
      <c r="J249" s="4">
        <v>0</v>
      </c>
      <c r="K249" s="51">
        <v>0</v>
      </c>
      <c r="L249" s="79"/>
    </row>
    <row r="250" spans="1:15" s="6" customFormat="1" ht="31.5" x14ac:dyDescent="0.2">
      <c r="A250" s="11"/>
      <c r="B250" s="9" t="s">
        <v>268</v>
      </c>
      <c r="C250" s="67">
        <f>SUM(D250:F250)</f>
        <v>0</v>
      </c>
      <c r="D250" s="4">
        <v>0</v>
      </c>
      <c r="E250" s="4">
        <v>0</v>
      </c>
      <c r="F250" s="4">
        <v>0</v>
      </c>
      <c r="G250" s="67">
        <f>SUM(H250:J250)</f>
        <v>0</v>
      </c>
      <c r="H250" s="4">
        <v>0</v>
      </c>
      <c r="I250" s="4">
        <v>0</v>
      </c>
      <c r="J250" s="4">
        <v>0</v>
      </c>
      <c r="K250" s="51">
        <v>0</v>
      </c>
      <c r="L250" s="79"/>
    </row>
    <row r="251" spans="1:15" s="6" customFormat="1" ht="31.5" x14ac:dyDescent="0.2">
      <c r="A251" s="11"/>
      <c r="B251" s="9" t="s">
        <v>269</v>
      </c>
      <c r="C251" s="67">
        <f>SUM(D251:F251)</f>
        <v>0</v>
      </c>
      <c r="D251" s="4">
        <v>0</v>
      </c>
      <c r="E251" s="4">
        <v>0</v>
      </c>
      <c r="F251" s="4">
        <v>0</v>
      </c>
      <c r="G251" s="67">
        <f>SUM(H251:J251)</f>
        <v>0</v>
      </c>
      <c r="H251" s="4">
        <v>0</v>
      </c>
      <c r="I251" s="4">
        <v>0</v>
      </c>
      <c r="J251" s="4">
        <v>0</v>
      </c>
      <c r="K251" s="51">
        <v>0</v>
      </c>
      <c r="L251" s="79"/>
    </row>
    <row r="252" spans="1:15" s="7" customFormat="1" x14ac:dyDescent="0.25">
      <c r="A252" s="10"/>
      <c r="B252" s="134" t="s">
        <v>270</v>
      </c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</row>
    <row r="253" spans="1:15" s="6" customFormat="1" ht="72.75" customHeight="1" x14ac:dyDescent="0.2">
      <c r="A253" s="47"/>
      <c r="B253" s="9" t="s">
        <v>306</v>
      </c>
      <c r="C253" s="66">
        <f>SUM(D253:F253)</f>
        <v>155.49572000000001</v>
      </c>
      <c r="D253" s="42">
        <v>10.1</v>
      </c>
      <c r="E253" s="42">
        <v>145.39572000000001</v>
      </c>
      <c r="F253" s="42">
        <v>0</v>
      </c>
      <c r="G253" s="66">
        <f>SUM(H253:J253)</f>
        <v>155.49572000000001</v>
      </c>
      <c r="H253" s="42">
        <v>10.1</v>
      </c>
      <c r="I253" s="42">
        <v>145.39572000000001</v>
      </c>
      <c r="J253" s="42">
        <v>0</v>
      </c>
      <c r="K253" s="51">
        <f>G253/C253</f>
        <v>1</v>
      </c>
      <c r="L253" s="93"/>
    </row>
    <row r="254" spans="1:15" s="6" customFormat="1" ht="47.25" x14ac:dyDescent="0.2">
      <c r="A254" s="11"/>
      <c r="B254" s="9" t="s">
        <v>307</v>
      </c>
      <c r="C254" s="67">
        <f>SUM(D254:F254)</f>
        <v>9440.0946100000001</v>
      </c>
      <c r="D254" s="4">
        <f>9450.19461-10.1</f>
        <v>9440.0946100000001</v>
      </c>
      <c r="E254" s="4">
        <v>0</v>
      </c>
      <c r="F254" s="4">
        <v>0</v>
      </c>
      <c r="G254" s="67">
        <f>SUM(H254:J254)</f>
        <v>9065.2471299999997</v>
      </c>
      <c r="H254" s="4">
        <f>9075.34713-10.1</f>
        <v>9065.2471299999997</v>
      </c>
      <c r="I254" s="4">
        <v>0</v>
      </c>
      <c r="J254" s="4">
        <v>0</v>
      </c>
      <c r="K254" s="51">
        <f>G254/C254</f>
        <v>0.96029197847202508</v>
      </c>
      <c r="L254" s="79"/>
      <c r="O254" s="6" t="s">
        <v>305</v>
      </c>
    </row>
    <row r="255" spans="1:15" s="7" customFormat="1" x14ac:dyDescent="0.25">
      <c r="A255" s="61" t="s">
        <v>271</v>
      </c>
      <c r="B255" s="137" t="s">
        <v>272</v>
      </c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1:15" s="6" customFormat="1" ht="34.700000000000003" customHeight="1" x14ac:dyDescent="0.2">
      <c r="A256" s="11"/>
      <c r="B256" s="9" t="s">
        <v>273</v>
      </c>
      <c r="C256" s="66">
        <f>SUM(D256+E256)</f>
        <v>30120.5049</v>
      </c>
      <c r="D256" s="42">
        <f>D259</f>
        <v>29883.104899999998</v>
      </c>
      <c r="E256" s="42">
        <f>E259</f>
        <v>237.4</v>
      </c>
      <c r="F256" s="42">
        <f>SUM(F259)</f>
        <v>0</v>
      </c>
      <c r="G256" s="66">
        <f>I256+J256+H256</f>
        <v>29554.6227</v>
      </c>
      <c r="H256" s="42">
        <f>H259</f>
        <v>29341.724699999999</v>
      </c>
      <c r="I256" s="42">
        <f>I259</f>
        <v>212.898</v>
      </c>
      <c r="J256" s="42">
        <f>SUM(J259)</f>
        <v>0</v>
      </c>
      <c r="K256" s="49">
        <f>G256/C256</f>
        <v>0.98121272528867864</v>
      </c>
      <c r="L256" s="79"/>
    </row>
    <row r="257" spans="1:18" s="7" customFormat="1" x14ac:dyDescent="0.25">
      <c r="A257" s="10"/>
      <c r="B257" s="134" t="s">
        <v>274</v>
      </c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</row>
    <row r="258" spans="1:18" s="7" customFormat="1" x14ac:dyDescent="0.2">
      <c r="A258" s="11"/>
      <c r="B258" s="138" t="s">
        <v>275</v>
      </c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</row>
    <row r="259" spans="1:18" s="6" customFormat="1" ht="80.25" customHeight="1" x14ac:dyDescent="0.2">
      <c r="A259" s="11"/>
      <c r="B259" s="9" t="s">
        <v>276</v>
      </c>
      <c r="C259" s="66">
        <f>SUM(D259:F259)</f>
        <v>30120.5049</v>
      </c>
      <c r="D259" s="42">
        <v>29883.104899999998</v>
      </c>
      <c r="E259" s="42">
        <v>237.4</v>
      </c>
      <c r="F259" s="42">
        <v>0</v>
      </c>
      <c r="G259" s="66">
        <f>SUM(H259:J259)</f>
        <v>29554.6227</v>
      </c>
      <c r="H259" s="42">
        <v>29341.724699999999</v>
      </c>
      <c r="I259" s="42">
        <v>212.898</v>
      </c>
      <c r="J259" s="42">
        <v>0</v>
      </c>
      <c r="K259" s="51">
        <f>G259/C259</f>
        <v>0.98121272528867864</v>
      </c>
      <c r="L259" s="93"/>
    </row>
    <row r="260" spans="1:18" s="7" customFormat="1" x14ac:dyDescent="0.25">
      <c r="A260" s="61" t="s">
        <v>277</v>
      </c>
      <c r="B260" s="137" t="s">
        <v>278</v>
      </c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1:18" s="6" customFormat="1" ht="30" customHeight="1" x14ac:dyDescent="0.2">
      <c r="A261" s="11"/>
      <c r="B261" s="9" t="s">
        <v>279</v>
      </c>
      <c r="C261" s="66">
        <f>D261+E261+F261</f>
        <v>10123.874</v>
      </c>
      <c r="D261" s="42">
        <f>D264+D265</f>
        <v>10123.874</v>
      </c>
      <c r="E261" s="42">
        <f>SUM(E264:E264)</f>
        <v>0</v>
      </c>
      <c r="F261" s="42">
        <f>SUM(F264:F264)</f>
        <v>0</v>
      </c>
      <c r="G261" s="66">
        <f>H261+I261+J261</f>
        <v>8199.6167499999992</v>
      </c>
      <c r="H261" s="42">
        <f>H264+H265</f>
        <v>8199.6167499999992</v>
      </c>
      <c r="I261" s="42">
        <f>SUM(I264:I264)</f>
        <v>0</v>
      </c>
      <c r="J261" s="42">
        <f>SUM(J264:J264)</f>
        <v>0</v>
      </c>
      <c r="K261" s="49">
        <f>G261/C261</f>
        <v>0.8099287634358151</v>
      </c>
      <c r="L261" s="79"/>
    </row>
    <row r="262" spans="1:18" s="7" customFormat="1" x14ac:dyDescent="0.25">
      <c r="A262" s="10"/>
      <c r="B262" s="134" t="s">
        <v>280</v>
      </c>
      <c r="C262" s="134"/>
      <c r="D262" s="134"/>
      <c r="E262" s="134"/>
      <c r="F262" s="134"/>
      <c r="G262" s="134"/>
      <c r="H262" s="134"/>
      <c r="I262" s="134"/>
      <c r="J262" s="134"/>
      <c r="K262" s="134"/>
      <c r="L262" s="79"/>
    </row>
    <row r="263" spans="1:18" s="7" customFormat="1" x14ac:dyDescent="0.25">
      <c r="A263" s="10"/>
      <c r="B263" s="134" t="s">
        <v>281</v>
      </c>
      <c r="C263" s="134"/>
      <c r="D263" s="134"/>
      <c r="E263" s="134"/>
      <c r="F263" s="134"/>
      <c r="G263" s="134"/>
      <c r="H263" s="134"/>
      <c r="I263" s="134"/>
      <c r="J263" s="134"/>
      <c r="K263" s="134"/>
      <c r="L263" s="79"/>
      <c r="R263" s="7" t="s">
        <v>305</v>
      </c>
    </row>
    <row r="264" spans="1:18" s="6" customFormat="1" ht="132" customHeight="1" x14ac:dyDescent="0.2">
      <c r="A264" s="11"/>
      <c r="B264" s="9" t="s">
        <v>282</v>
      </c>
      <c r="C264" s="66">
        <f>SUM(D264:F264)</f>
        <v>10123.874</v>
      </c>
      <c r="D264" s="42">
        <v>10123.874</v>
      </c>
      <c r="E264" s="42">
        <v>0</v>
      </c>
      <c r="F264" s="42">
        <v>0</v>
      </c>
      <c r="G264" s="66">
        <f>SUM(H264:J264)</f>
        <v>8199.6167499999992</v>
      </c>
      <c r="H264" s="42">
        <v>8199.6167499999992</v>
      </c>
      <c r="I264" s="42">
        <v>0</v>
      </c>
      <c r="J264" s="42">
        <v>0</v>
      </c>
      <c r="K264" s="51">
        <f>G264/C264</f>
        <v>0.8099287634358151</v>
      </c>
      <c r="L264" s="129" t="s">
        <v>334</v>
      </c>
    </row>
    <row r="265" spans="1:18" s="6" customFormat="1" ht="45" customHeight="1" x14ac:dyDescent="0.2">
      <c r="A265" s="11"/>
      <c r="B265" s="9" t="s">
        <v>283</v>
      </c>
      <c r="C265" s="66">
        <f>D265+E265+F265</f>
        <v>0</v>
      </c>
      <c r="D265" s="42">
        <v>0</v>
      </c>
      <c r="E265" s="42">
        <v>0</v>
      </c>
      <c r="F265" s="42">
        <v>0</v>
      </c>
      <c r="G265" s="66">
        <f>H265+I265+J265</f>
        <v>0</v>
      </c>
      <c r="H265" s="42">
        <v>0</v>
      </c>
      <c r="I265" s="42">
        <v>0</v>
      </c>
      <c r="J265" s="42">
        <v>0</v>
      </c>
      <c r="K265" s="51">
        <v>0</v>
      </c>
      <c r="L265" s="79"/>
    </row>
    <row r="266" spans="1:18" s="7" customFormat="1" ht="15.75" customHeight="1" x14ac:dyDescent="0.25">
      <c r="A266" s="61" t="s">
        <v>284</v>
      </c>
      <c r="B266" s="135" t="s">
        <v>285</v>
      </c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1:18" s="7" customFormat="1" ht="63" x14ac:dyDescent="0.25">
      <c r="A267" s="10"/>
      <c r="B267" s="19" t="s">
        <v>286</v>
      </c>
      <c r="C267" s="77">
        <f t="shared" ref="C267:J267" si="22">C270+C271</f>
        <v>0</v>
      </c>
      <c r="D267" s="20">
        <f t="shared" si="22"/>
        <v>0</v>
      </c>
      <c r="E267" s="20">
        <f t="shared" si="22"/>
        <v>0</v>
      </c>
      <c r="F267" s="20">
        <f t="shared" si="22"/>
        <v>0</v>
      </c>
      <c r="G267" s="77">
        <f t="shared" si="22"/>
        <v>0</v>
      </c>
      <c r="H267" s="20">
        <f t="shared" si="22"/>
        <v>0</v>
      </c>
      <c r="I267" s="20">
        <f t="shared" si="22"/>
        <v>0</v>
      </c>
      <c r="J267" s="20">
        <f t="shared" si="22"/>
        <v>0</v>
      </c>
      <c r="K267" s="50">
        <v>0</v>
      </c>
      <c r="L267" s="79"/>
    </row>
    <row r="268" spans="1:18" s="7" customFormat="1" ht="15.75" customHeight="1" x14ac:dyDescent="0.25">
      <c r="A268" s="10"/>
      <c r="B268" s="136" t="s">
        <v>287</v>
      </c>
      <c r="C268" s="136"/>
      <c r="D268" s="136"/>
      <c r="E268" s="136"/>
      <c r="F268" s="136"/>
      <c r="G268" s="136"/>
      <c r="H268" s="136"/>
      <c r="I268" s="136"/>
      <c r="J268" s="136"/>
      <c r="K268" s="136"/>
      <c r="L268" s="81"/>
    </row>
    <row r="269" spans="1:18" s="7" customFormat="1" ht="37.5" customHeight="1" x14ac:dyDescent="0.25">
      <c r="A269" s="10"/>
      <c r="B269" s="136" t="s">
        <v>288</v>
      </c>
      <c r="C269" s="136"/>
      <c r="D269" s="136"/>
      <c r="E269" s="136"/>
      <c r="F269" s="136"/>
      <c r="G269" s="136"/>
      <c r="H269" s="136"/>
      <c r="I269" s="136"/>
      <c r="J269" s="136"/>
      <c r="K269" s="136"/>
      <c r="L269" s="81"/>
    </row>
    <row r="270" spans="1:18" s="6" customFormat="1" ht="31.5" x14ac:dyDescent="0.2">
      <c r="A270" s="11"/>
      <c r="B270" s="9" t="s">
        <v>289</v>
      </c>
      <c r="C270" s="67">
        <f>SUM(D270:F270)</f>
        <v>0</v>
      </c>
      <c r="D270" s="4">
        <v>0</v>
      </c>
      <c r="E270" s="4">
        <v>0</v>
      </c>
      <c r="F270" s="4">
        <v>0</v>
      </c>
      <c r="G270" s="67">
        <f>SUM(H270:J270)</f>
        <v>0</v>
      </c>
      <c r="H270" s="4">
        <v>0</v>
      </c>
      <c r="I270" s="4">
        <v>0</v>
      </c>
      <c r="J270" s="4">
        <v>0</v>
      </c>
      <c r="K270" s="51">
        <v>0</v>
      </c>
      <c r="L270" s="79"/>
    </row>
    <row r="271" spans="1:18" s="6" customFormat="1" ht="31.5" x14ac:dyDescent="0.2">
      <c r="A271" s="11"/>
      <c r="B271" s="9" t="s">
        <v>290</v>
      </c>
      <c r="C271" s="67">
        <f>SUM(D271:F271)</f>
        <v>0</v>
      </c>
      <c r="D271" s="4">
        <v>0</v>
      </c>
      <c r="E271" s="4">
        <v>0</v>
      </c>
      <c r="F271" s="4">
        <v>0</v>
      </c>
      <c r="G271" s="67">
        <f>SUM(H271:J271)</f>
        <v>0</v>
      </c>
      <c r="H271" s="4">
        <v>0</v>
      </c>
      <c r="I271" s="4">
        <v>0</v>
      </c>
      <c r="J271" s="4">
        <v>0</v>
      </c>
      <c r="K271" s="51">
        <v>0</v>
      </c>
      <c r="L271" s="79"/>
    </row>
    <row r="272" spans="1:18" s="6" customFormat="1" ht="117" customHeight="1" x14ac:dyDescent="0.2">
      <c r="A272" s="99" t="s">
        <v>291</v>
      </c>
      <c r="B272" s="100" t="s">
        <v>317</v>
      </c>
      <c r="C272" s="113">
        <f t="shared" ref="C272:J272" si="23">C273+C274+C275</f>
        <v>0</v>
      </c>
      <c r="D272" s="113">
        <f t="shared" si="23"/>
        <v>0</v>
      </c>
      <c r="E272" s="113">
        <f t="shared" si="23"/>
        <v>0</v>
      </c>
      <c r="F272" s="113">
        <f t="shared" si="23"/>
        <v>0</v>
      </c>
      <c r="G272" s="113">
        <f t="shared" si="23"/>
        <v>0</v>
      </c>
      <c r="H272" s="113">
        <f t="shared" si="23"/>
        <v>0</v>
      </c>
      <c r="I272" s="113">
        <f t="shared" si="23"/>
        <v>0</v>
      </c>
      <c r="J272" s="113">
        <f t="shared" si="23"/>
        <v>0</v>
      </c>
      <c r="K272" s="114">
        <v>0</v>
      </c>
      <c r="L272" s="99"/>
    </row>
    <row r="273" spans="1:14" s="6" customFormat="1" ht="63" x14ac:dyDescent="0.2">
      <c r="A273" s="11"/>
      <c r="B273" s="9" t="s">
        <v>292</v>
      </c>
      <c r="C273" s="67">
        <f>SUM(D273:F273)</f>
        <v>0</v>
      </c>
      <c r="D273" s="4">
        <v>0</v>
      </c>
      <c r="E273" s="4">
        <v>0</v>
      </c>
      <c r="F273" s="4">
        <v>0</v>
      </c>
      <c r="G273" s="67">
        <f>SUM(H273:J273)</f>
        <v>0</v>
      </c>
      <c r="H273" s="4">
        <v>0</v>
      </c>
      <c r="I273" s="4">
        <v>0</v>
      </c>
      <c r="J273" s="4">
        <v>0</v>
      </c>
      <c r="K273" s="51">
        <v>0</v>
      </c>
      <c r="L273" s="79"/>
    </row>
    <row r="274" spans="1:14" s="6" customFormat="1" ht="63" x14ac:dyDescent="0.2">
      <c r="A274" s="11"/>
      <c r="B274" s="9" t="s">
        <v>293</v>
      </c>
      <c r="C274" s="67">
        <f>SUM(D274:F274)</f>
        <v>0</v>
      </c>
      <c r="D274" s="4">
        <v>0</v>
      </c>
      <c r="E274" s="4">
        <v>0</v>
      </c>
      <c r="F274" s="4">
        <v>0</v>
      </c>
      <c r="G274" s="67">
        <f>SUM(H274:J274)</f>
        <v>0</v>
      </c>
      <c r="H274" s="4">
        <v>0</v>
      </c>
      <c r="I274" s="4">
        <v>0</v>
      </c>
      <c r="J274" s="4">
        <v>0</v>
      </c>
      <c r="K274" s="51">
        <v>0</v>
      </c>
      <c r="L274" s="79"/>
    </row>
    <row r="275" spans="1:14" s="6" customFormat="1" ht="47.25" x14ac:dyDescent="0.2">
      <c r="A275" s="11"/>
      <c r="B275" s="9" t="s">
        <v>294</v>
      </c>
      <c r="C275" s="67">
        <f>SUM(D275:F275)</f>
        <v>0</v>
      </c>
      <c r="D275" s="4">
        <v>0</v>
      </c>
      <c r="E275" s="4">
        <v>0</v>
      </c>
      <c r="F275" s="4">
        <v>0</v>
      </c>
      <c r="G275" s="67">
        <f>SUM(H275:J275)</f>
        <v>0</v>
      </c>
      <c r="H275" s="4">
        <v>0</v>
      </c>
      <c r="I275" s="4">
        <v>0</v>
      </c>
      <c r="J275" s="4">
        <v>0</v>
      </c>
      <c r="K275" s="51">
        <v>0</v>
      </c>
      <c r="L275" s="79"/>
    </row>
    <row r="276" spans="1:14" s="36" customFormat="1" ht="147.75" customHeight="1" x14ac:dyDescent="0.2">
      <c r="A276" s="99">
        <v>8</v>
      </c>
      <c r="B276" s="100" t="s">
        <v>318</v>
      </c>
      <c r="C276" s="128">
        <f t="shared" ref="C276:J276" si="24">SUM(C279,C280,C281)</f>
        <v>200</v>
      </c>
      <c r="D276" s="128">
        <f t="shared" si="24"/>
        <v>200</v>
      </c>
      <c r="E276" s="128">
        <f t="shared" si="24"/>
        <v>0</v>
      </c>
      <c r="F276" s="128">
        <f t="shared" si="24"/>
        <v>0</v>
      </c>
      <c r="G276" s="128">
        <f>SUM(G279:G281)</f>
        <v>120.373</v>
      </c>
      <c r="H276" s="128">
        <f t="shared" si="24"/>
        <v>120.373</v>
      </c>
      <c r="I276" s="128">
        <f t="shared" si="24"/>
        <v>0</v>
      </c>
      <c r="J276" s="128">
        <f t="shared" si="24"/>
        <v>0</v>
      </c>
      <c r="K276" s="102">
        <f>G276/C276</f>
        <v>0.60186499999999998</v>
      </c>
      <c r="L276" s="109"/>
    </row>
    <row r="277" spans="1:14" s="36" customFormat="1" ht="18.75" customHeight="1" x14ac:dyDescent="0.25">
      <c r="A277" s="80"/>
      <c r="B277" s="144" t="s">
        <v>297</v>
      </c>
      <c r="C277" s="145"/>
      <c r="D277" s="145"/>
      <c r="E277" s="145"/>
      <c r="F277" s="145"/>
      <c r="G277" s="145"/>
      <c r="H277" s="145"/>
      <c r="I277" s="145"/>
      <c r="J277" s="145"/>
      <c r="K277" s="146"/>
      <c r="L277" s="94"/>
    </row>
    <row r="278" spans="1:14" s="36" customFormat="1" ht="33" customHeight="1" x14ac:dyDescent="0.25">
      <c r="A278" s="37"/>
      <c r="B278" s="147" t="s">
        <v>298</v>
      </c>
      <c r="C278" s="148"/>
      <c r="D278" s="148"/>
      <c r="E278" s="148"/>
      <c r="F278" s="148"/>
      <c r="G278" s="148"/>
      <c r="H278" s="148"/>
      <c r="I278" s="148"/>
      <c r="J278" s="148"/>
      <c r="K278" s="149"/>
      <c r="L278" s="91"/>
    </row>
    <row r="279" spans="1:14" s="36" customFormat="1" ht="65.25" customHeight="1" x14ac:dyDescent="0.25">
      <c r="A279" s="37"/>
      <c r="B279" s="9" t="s">
        <v>299</v>
      </c>
      <c r="C279" s="73">
        <f t="shared" ref="C279:C280" si="25">SUM(D279:F279)</f>
        <v>0</v>
      </c>
      <c r="D279" s="25">
        <v>0</v>
      </c>
      <c r="E279" s="25"/>
      <c r="F279" s="25"/>
      <c r="G279" s="73">
        <f t="shared" ref="G279:G280" si="26">SUM(H279:J279)</f>
        <v>0</v>
      </c>
      <c r="H279" s="25">
        <v>0</v>
      </c>
      <c r="I279" s="25">
        <v>0</v>
      </c>
      <c r="J279" s="25">
        <v>0</v>
      </c>
      <c r="K279" s="50">
        <v>0</v>
      </c>
      <c r="L279" s="91"/>
    </row>
    <row r="280" spans="1:14" s="36" customFormat="1" ht="52.5" customHeight="1" x14ac:dyDescent="0.25">
      <c r="A280" s="31"/>
      <c r="B280" s="15" t="s">
        <v>300</v>
      </c>
      <c r="C280" s="73">
        <f t="shared" si="25"/>
        <v>0</v>
      </c>
      <c r="D280" s="25">
        <v>0</v>
      </c>
      <c r="E280" s="25"/>
      <c r="F280" s="25"/>
      <c r="G280" s="73">
        <f t="shared" si="26"/>
        <v>0</v>
      </c>
      <c r="H280" s="25">
        <v>0</v>
      </c>
      <c r="I280" s="25">
        <v>0</v>
      </c>
      <c r="J280" s="25">
        <v>0</v>
      </c>
      <c r="K280" s="50">
        <v>0</v>
      </c>
      <c r="L280" s="91"/>
    </row>
    <row r="281" spans="1:14" s="36" customFormat="1" ht="96" customHeight="1" x14ac:dyDescent="0.25">
      <c r="A281" s="31"/>
      <c r="B281" s="9" t="s">
        <v>301</v>
      </c>
      <c r="C281" s="73">
        <f>SUM(D281:F281)</f>
        <v>200</v>
      </c>
      <c r="D281" s="25">
        <v>200</v>
      </c>
      <c r="E281" s="25"/>
      <c r="F281" s="25"/>
      <c r="G281" s="73">
        <f>SUM(H281:J281)</f>
        <v>120.373</v>
      </c>
      <c r="H281" s="25">
        <v>120.373</v>
      </c>
      <c r="I281" s="25">
        <v>0</v>
      </c>
      <c r="J281" s="25">
        <v>0</v>
      </c>
      <c r="K281" s="50">
        <f>G281/C281</f>
        <v>0.60186499999999998</v>
      </c>
      <c r="L281" s="129" t="s">
        <v>335</v>
      </c>
      <c r="N281" s="38"/>
    </row>
    <row r="282" spans="1:14" s="7" customFormat="1" x14ac:dyDescent="0.25">
      <c r="A282" s="10"/>
      <c r="B282" s="31"/>
      <c r="C282" s="115"/>
      <c r="D282" s="20"/>
      <c r="E282" s="20"/>
      <c r="F282" s="20"/>
      <c r="G282" s="115"/>
      <c r="H282" s="20"/>
      <c r="I282" s="20"/>
      <c r="J282" s="20"/>
      <c r="K282" s="57"/>
      <c r="L282" s="79"/>
    </row>
    <row r="283" spans="1:14" s="7" customFormat="1" x14ac:dyDescent="0.25">
      <c r="A283" s="116"/>
      <c r="B283" s="117" t="s">
        <v>295</v>
      </c>
      <c r="C283" s="118">
        <f>D283+E283+F283</f>
        <v>635051.83287000004</v>
      </c>
      <c r="D283" s="118">
        <f>D272+D229+D195+D153+D90+D44+D11+D276</f>
        <v>391598.42107999994</v>
      </c>
      <c r="E283" s="118">
        <f>E11+E44+E90+E153+E195+E229+E272</f>
        <v>175454.85806000003</v>
      </c>
      <c r="F283" s="118">
        <f>F11+F44+F90+F153+F195+F229+F272</f>
        <v>67998.55373</v>
      </c>
      <c r="G283" s="118">
        <f>H283+I283+J283</f>
        <v>556388.80556000001</v>
      </c>
      <c r="H283" s="118">
        <f>H11+H44+H90+H153+H195+H229+H272+H276</f>
        <v>374216.54850000003</v>
      </c>
      <c r="I283" s="118">
        <f>I11+I44+I90+I153+I195+I229+I272</f>
        <v>174849.65706000003</v>
      </c>
      <c r="J283" s="118">
        <f>J11+J44+J90+J153+J195+J229+J272</f>
        <v>7322.6</v>
      </c>
      <c r="K283" s="127">
        <f>G283/C283</f>
        <v>0.87613132780910663</v>
      </c>
      <c r="L283" s="119"/>
    </row>
    <row r="284" spans="1:14" s="7" customFormat="1" x14ac:dyDescent="0.2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58"/>
      <c r="L284" s="95"/>
    </row>
    <row r="285" spans="1:14" x14ac:dyDescent="0.25">
      <c r="B285" s="133"/>
      <c r="C285" s="133"/>
      <c r="D285" s="35"/>
      <c r="E285" s="35"/>
      <c r="F285" s="35"/>
      <c r="G285" s="35"/>
      <c r="H285" s="3"/>
      <c r="I285" s="3"/>
      <c r="J285" s="3"/>
      <c r="K285" s="59"/>
      <c r="L285" s="96"/>
    </row>
    <row r="286" spans="1:14" x14ac:dyDescent="0.25">
      <c r="B286" s="133" t="s">
        <v>324</v>
      </c>
      <c r="C286" s="133"/>
      <c r="D286" s="35"/>
      <c r="E286" s="35"/>
      <c r="F286" s="35"/>
      <c r="G286" s="35"/>
      <c r="H286" s="3" t="s">
        <v>325</v>
      </c>
      <c r="I286" s="3"/>
      <c r="J286" s="3"/>
      <c r="K286" s="59"/>
      <c r="L286" s="96"/>
    </row>
    <row r="287" spans="1:14" x14ac:dyDescent="0.25">
      <c r="B287" s="2"/>
      <c r="C287" s="35"/>
      <c r="D287" s="35"/>
      <c r="E287" s="35"/>
      <c r="F287" s="35"/>
      <c r="G287" s="35"/>
      <c r="H287" s="3"/>
      <c r="I287" s="3"/>
      <c r="J287" s="3"/>
      <c r="K287" s="59"/>
      <c r="L287" s="96"/>
    </row>
    <row r="288" spans="1:14" x14ac:dyDescent="0.25">
      <c r="B288" s="2"/>
      <c r="C288" s="35"/>
      <c r="D288" s="35"/>
      <c r="E288" s="35"/>
      <c r="F288" s="35"/>
      <c r="G288" s="35"/>
      <c r="H288" s="3"/>
      <c r="I288" s="3"/>
      <c r="J288" s="3"/>
      <c r="K288" s="59"/>
      <c r="L288" s="96"/>
    </row>
    <row r="289" spans="2:12" x14ac:dyDescent="0.25">
      <c r="B289" s="2" t="s">
        <v>302</v>
      </c>
      <c r="C289" s="35"/>
      <c r="D289" s="35"/>
      <c r="E289" s="35"/>
      <c r="F289" s="35"/>
      <c r="G289" s="35"/>
      <c r="H289" s="3" t="s">
        <v>303</v>
      </c>
      <c r="I289" s="3"/>
      <c r="J289" s="3"/>
      <c r="K289" s="59"/>
      <c r="L289" s="96"/>
    </row>
    <row r="290" spans="2:12" x14ac:dyDescent="0.25">
      <c r="B290" s="2"/>
      <c r="C290" s="35"/>
      <c r="D290" s="35"/>
      <c r="E290" s="35"/>
      <c r="F290" s="35"/>
      <c r="G290" s="35"/>
      <c r="H290" s="3"/>
      <c r="I290" s="3"/>
      <c r="J290" s="3"/>
      <c r="K290" s="59"/>
      <c r="L290" s="96"/>
    </row>
    <row r="291" spans="2:12" x14ac:dyDescent="0.25">
      <c r="B291" s="2"/>
      <c r="C291" s="35"/>
      <c r="D291" s="35"/>
      <c r="E291" s="35"/>
      <c r="F291" s="35"/>
      <c r="G291" s="35"/>
      <c r="H291" s="3"/>
      <c r="I291" s="3"/>
      <c r="J291" s="3"/>
      <c r="K291" s="59"/>
      <c r="L291" s="96"/>
    </row>
    <row r="292" spans="2:12" x14ac:dyDescent="0.25">
      <c r="B292" s="2" t="s">
        <v>337</v>
      </c>
      <c r="C292" s="35"/>
      <c r="D292" s="35"/>
      <c r="E292" s="35"/>
      <c r="F292" s="35"/>
      <c r="G292" s="35"/>
      <c r="H292" s="3"/>
      <c r="I292" s="3"/>
      <c r="J292" s="3"/>
      <c r="K292" s="59"/>
      <c r="L292" s="96"/>
    </row>
    <row r="293" spans="2:12" x14ac:dyDescent="0.25">
      <c r="B293" s="2"/>
      <c r="C293" s="35"/>
      <c r="D293" s="35"/>
      <c r="E293" s="35"/>
      <c r="F293" s="35"/>
      <c r="G293" s="35"/>
      <c r="H293" s="3"/>
      <c r="I293" s="3"/>
      <c r="J293" s="3"/>
      <c r="K293" s="59"/>
      <c r="L293" s="96"/>
    </row>
    <row r="294" spans="2:12" x14ac:dyDescent="0.25">
      <c r="B294" s="2"/>
      <c r="C294" s="35"/>
      <c r="D294" s="35"/>
      <c r="E294" s="35"/>
      <c r="F294" s="35"/>
      <c r="G294" s="35"/>
      <c r="H294" s="3"/>
      <c r="I294" s="3"/>
      <c r="J294" s="3"/>
      <c r="K294" s="59"/>
      <c r="L294" s="96"/>
    </row>
    <row r="295" spans="2:12" x14ac:dyDescent="0.25">
      <c r="B295" s="2"/>
      <c r="C295" s="35"/>
      <c r="D295" s="35"/>
      <c r="E295" s="35"/>
      <c r="F295" s="35"/>
      <c r="G295" s="35"/>
      <c r="H295" s="3"/>
      <c r="I295" s="3"/>
      <c r="J295" s="3"/>
      <c r="K295" s="59"/>
      <c r="L295" s="96"/>
    </row>
    <row r="296" spans="2:12" x14ac:dyDescent="0.25">
      <c r="B296" s="2"/>
      <c r="C296" s="35"/>
      <c r="D296" s="35"/>
      <c r="E296" s="35"/>
      <c r="F296" s="35"/>
      <c r="G296" s="35"/>
      <c r="H296" s="3"/>
      <c r="I296" s="3"/>
      <c r="J296" s="3"/>
      <c r="K296" s="59"/>
      <c r="L296" s="96"/>
    </row>
    <row r="297" spans="2:12" x14ac:dyDescent="0.25">
      <c r="B297" s="2"/>
      <c r="C297" s="35"/>
      <c r="D297" s="35"/>
      <c r="E297" s="35"/>
      <c r="F297" s="35"/>
      <c r="G297" s="35"/>
      <c r="H297" s="3"/>
      <c r="I297" s="3"/>
      <c r="J297" s="3"/>
      <c r="K297" s="59"/>
      <c r="L297" s="96"/>
    </row>
    <row r="298" spans="2:12" x14ac:dyDescent="0.25">
      <c r="B298" s="2"/>
      <c r="C298" s="35"/>
      <c r="D298" s="35"/>
      <c r="E298" s="35"/>
      <c r="F298" s="35"/>
      <c r="G298" s="35"/>
      <c r="H298" s="3"/>
      <c r="I298" s="3"/>
      <c r="J298" s="3"/>
      <c r="K298" s="59"/>
      <c r="L298" s="96"/>
    </row>
    <row r="299" spans="2:12" x14ac:dyDescent="0.25">
      <c r="B299" s="2"/>
      <c r="C299" s="35"/>
      <c r="D299" s="35"/>
      <c r="E299" s="35"/>
      <c r="F299" s="35"/>
      <c r="G299" s="35"/>
      <c r="H299" s="3"/>
      <c r="I299" s="3"/>
      <c r="J299" s="3"/>
      <c r="K299" s="59"/>
      <c r="L299" s="96"/>
    </row>
    <row r="300" spans="2:12" x14ac:dyDescent="0.25">
      <c r="B300" s="2"/>
      <c r="C300" s="35"/>
      <c r="D300" s="35"/>
      <c r="E300" s="35"/>
      <c r="F300" s="35"/>
      <c r="G300" s="35"/>
      <c r="H300" s="3"/>
      <c r="I300" s="3"/>
      <c r="J300" s="3"/>
      <c r="K300" s="59"/>
      <c r="L300" s="96"/>
    </row>
    <row r="301" spans="2:12" x14ac:dyDescent="0.25">
      <c r="B301" s="2"/>
      <c r="C301" s="35"/>
      <c r="D301" s="35"/>
      <c r="E301" s="35"/>
      <c r="F301" s="35"/>
      <c r="G301" s="35"/>
      <c r="H301" s="3"/>
      <c r="I301" s="3"/>
      <c r="J301" s="3"/>
      <c r="K301" s="59"/>
      <c r="L301" s="96"/>
    </row>
    <row r="302" spans="2:12" x14ac:dyDescent="0.25">
      <c r="B302" s="2"/>
      <c r="C302" s="35"/>
      <c r="D302" s="35"/>
      <c r="E302" s="35"/>
      <c r="F302" s="35"/>
      <c r="G302" s="35"/>
      <c r="H302" s="3"/>
      <c r="I302" s="3"/>
      <c r="J302" s="3"/>
      <c r="K302" s="59"/>
      <c r="L302" s="96"/>
    </row>
    <row r="303" spans="2:12" x14ac:dyDescent="0.25">
      <c r="B303" s="2"/>
      <c r="C303" s="35"/>
      <c r="D303" s="35"/>
      <c r="E303" s="35"/>
      <c r="F303" s="35"/>
      <c r="G303" s="35"/>
      <c r="H303" s="3"/>
      <c r="I303" s="3"/>
      <c r="J303" s="3"/>
      <c r="K303" s="59"/>
      <c r="L303" s="96"/>
    </row>
    <row r="304" spans="2:12" x14ac:dyDescent="0.25">
      <c r="B304" s="2"/>
      <c r="C304" s="34"/>
      <c r="D304" s="34"/>
      <c r="E304" s="34"/>
      <c r="F304" s="34"/>
      <c r="G304" s="34"/>
      <c r="H304" s="2"/>
      <c r="I304" s="2"/>
      <c r="J304" s="2"/>
      <c r="K304" s="59"/>
      <c r="L304" s="96"/>
    </row>
    <row r="305" spans="2:12" x14ac:dyDescent="0.25">
      <c r="B305" s="2"/>
      <c r="C305" s="34"/>
      <c r="D305" s="34"/>
      <c r="E305" s="34"/>
      <c r="F305" s="34"/>
      <c r="G305" s="34"/>
      <c r="H305" s="2"/>
      <c r="I305" s="2"/>
      <c r="J305" s="2"/>
      <c r="K305" s="59"/>
      <c r="L305" s="96"/>
    </row>
    <row r="306" spans="2:12" x14ac:dyDescent="0.25">
      <c r="B306" s="2"/>
      <c r="C306" s="34"/>
      <c r="D306" s="34"/>
      <c r="E306" s="34"/>
      <c r="F306" s="34"/>
      <c r="G306" s="34"/>
      <c r="H306" s="2"/>
      <c r="I306" s="2"/>
      <c r="J306" s="2"/>
      <c r="K306" s="59"/>
      <c r="L306" s="96"/>
    </row>
    <row r="307" spans="2:12" x14ac:dyDescent="0.25">
      <c r="B307" s="2"/>
      <c r="C307" s="34"/>
      <c r="D307" s="34"/>
      <c r="E307" s="34"/>
      <c r="F307" s="34"/>
      <c r="G307" s="34"/>
      <c r="H307" s="2"/>
      <c r="I307" s="2"/>
      <c r="J307" s="2"/>
      <c r="K307" s="59"/>
      <c r="L307" s="96"/>
    </row>
    <row r="308" spans="2:12" x14ac:dyDescent="0.25">
      <c r="B308" s="2"/>
      <c r="C308" s="34"/>
      <c r="D308" s="34"/>
      <c r="E308" s="34"/>
      <c r="F308" s="34"/>
      <c r="G308" s="34"/>
      <c r="H308" s="2"/>
      <c r="I308" s="2"/>
      <c r="J308" s="2"/>
      <c r="K308" s="59"/>
      <c r="L308" s="96"/>
    </row>
    <row r="309" spans="2:12" x14ac:dyDescent="0.25">
      <c r="B309" s="2"/>
      <c r="C309" s="34"/>
      <c r="D309" s="34"/>
      <c r="E309" s="34"/>
      <c r="F309" s="34"/>
      <c r="G309" s="34"/>
      <c r="H309" s="2"/>
      <c r="I309" s="2"/>
      <c r="J309" s="2"/>
      <c r="K309" s="59"/>
      <c r="L309" s="96"/>
    </row>
    <row r="310" spans="2:12" x14ac:dyDescent="0.25">
      <c r="B310" s="2"/>
      <c r="C310" s="34"/>
      <c r="D310" s="34"/>
      <c r="E310" s="34"/>
      <c r="F310" s="34"/>
      <c r="G310" s="34"/>
      <c r="H310" s="2"/>
      <c r="I310" s="2"/>
      <c r="J310" s="2"/>
      <c r="K310" s="59"/>
      <c r="L310" s="96"/>
    </row>
    <row r="311" spans="2:12" x14ac:dyDescent="0.25">
      <c r="B311" s="2"/>
      <c r="C311" s="34"/>
      <c r="D311" s="34"/>
      <c r="E311" s="34"/>
      <c r="F311" s="34"/>
      <c r="G311" s="34"/>
      <c r="H311" s="2"/>
      <c r="I311" s="2"/>
      <c r="J311" s="2"/>
      <c r="K311" s="59"/>
      <c r="L311" s="96"/>
    </row>
    <row r="312" spans="2:12" x14ac:dyDescent="0.25">
      <c r="B312" s="2"/>
      <c r="C312" s="34"/>
      <c r="D312" s="34"/>
      <c r="E312" s="34"/>
      <c r="F312" s="34"/>
      <c r="G312" s="34"/>
      <c r="H312" s="2"/>
      <c r="I312" s="2"/>
      <c r="J312" s="2"/>
      <c r="K312" s="59"/>
      <c r="L312" s="96"/>
    </row>
    <row r="313" spans="2:12" x14ac:dyDescent="0.25">
      <c r="B313" s="2"/>
      <c r="C313" s="34"/>
      <c r="D313" s="34"/>
      <c r="E313" s="34"/>
      <c r="F313" s="34"/>
      <c r="G313" s="34"/>
      <c r="H313" s="2"/>
      <c r="I313" s="2"/>
      <c r="J313" s="2"/>
      <c r="K313" s="59"/>
      <c r="L313" s="96"/>
    </row>
    <row r="314" spans="2:12" x14ac:dyDescent="0.25">
      <c r="B314" s="2"/>
      <c r="C314" s="34"/>
      <c r="D314" s="34"/>
      <c r="E314" s="34"/>
      <c r="F314" s="34"/>
      <c r="G314" s="34"/>
      <c r="H314" s="2"/>
      <c r="I314" s="2"/>
      <c r="J314" s="2"/>
      <c r="K314" s="59"/>
      <c r="L314" s="96"/>
    </row>
    <row r="315" spans="2:12" x14ac:dyDescent="0.25">
      <c r="B315" s="2"/>
      <c r="C315" s="34"/>
      <c r="D315" s="34"/>
      <c r="E315" s="34"/>
      <c r="F315" s="34"/>
      <c r="G315" s="34"/>
      <c r="H315" s="2"/>
      <c r="I315" s="2"/>
      <c r="J315" s="2"/>
      <c r="K315" s="59"/>
      <c r="L315" s="96"/>
    </row>
    <row r="316" spans="2:12" x14ac:dyDescent="0.25">
      <c r="B316" s="2"/>
      <c r="C316" s="34"/>
      <c r="D316" s="34"/>
      <c r="E316" s="34"/>
      <c r="F316" s="34"/>
      <c r="G316" s="34"/>
      <c r="H316" s="2"/>
      <c r="I316" s="2"/>
      <c r="J316" s="2"/>
      <c r="K316" s="59"/>
      <c r="L316" s="96"/>
    </row>
    <row r="317" spans="2:12" x14ac:dyDescent="0.25">
      <c r="B317" s="2"/>
      <c r="C317" s="34"/>
      <c r="D317" s="34"/>
      <c r="E317" s="34"/>
      <c r="F317" s="34"/>
      <c r="G317" s="34"/>
      <c r="H317" s="2"/>
      <c r="I317" s="2"/>
      <c r="J317" s="2"/>
      <c r="K317" s="59"/>
      <c r="L317" s="96"/>
    </row>
    <row r="318" spans="2:12" x14ac:dyDescent="0.25">
      <c r="B318" s="2"/>
      <c r="C318" s="34"/>
      <c r="D318" s="34"/>
      <c r="E318" s="34"/>
      <c r="F318" s="34"/>
      <c r="G318" s="34"/>
      <c r="H318" s="2"/>
      <c r="I318" s="2"/>
      <c r="J318" s="2"/>
      <c r="K318" s="59"/>
      <c r="L318" s="96"/>
    </row>
    <row r="319" spans="2:12" x14ac:dyDescent="0.25">
      <c r="B319" s="2"/>
      <c r="C319" s="34"/>
      <c r="D319" s="34"/>
      <c r="E319" s="34"/>
      <c r="F319" s="34"/>
      <c r="G319" s="34"/>
      <c r="H319" s="2"/>
      <c r="I319" s="2"/>
      <c r="J319" s="2"/>
      <c r="K319" s="59"/>
      <c r="L319" s="96"/>
    </row>
    <row r="320" spans="2:12" x14ac:dyDescent="0.25">
      <c r="B320" s="2"/>
      <c r="C320" s="34"/>
      <c r="D320" s="34"/>
      <c r="E320" s="34"/>
      <c r="F320" s="34"/>
      <c r="G320" s="34"/>
      <c r="H320" s="2"/>
      <c r="I320" s="2"/>
      <c r="J320" s="2"/>
      <c r="K320" s="59"/>
      <c r="L320" s="96"/>
    </row>
    <row r="321" spans="2:12" x14ac:dyDescent="0.25">
      <c r="B321" s="2"/>
      <c r="C321" s="34"/>
      <c r="D321" s="34"/>
      <c r="E321" s="34"/>
      <c r="F321" s="34"/>
      <c r="G321" s="34"/>
      <c r="H321" s="2"/>
      <c r="I321" s="2"/>
      <c r="J321" s="2"/>
      <c r="K321" s="59"/>
      <c r="L321" s="96"/>
    </row>
    <row r="322" spans="2:12" x14ac:dyDescent="0.25">
      <c r="B322" s="2"/>
      <c r="C322" s="34"/>
      <c r="D322" s="34"/>
      <c r="E322" s="34"/>
      <c r="F322" s="34"/>
      <c r="G322" s="34"/>
      <c r="H322" s="2"/>
      <c r="I322" s="2"/>
      <c r="J322" s="2"/>
      <c r="K322" s="59"/>
      <c r="L322" s="96"/>
    </row>
    <row r="323" spans="2:12" x14ac:dyDescent="0.25">
      <c r="B323" s="2"/>
      <c r="C323" s="34"/>
      <c r="D323" s="34"/>
      <c r="E323" s="34"/>
      <c r="F323" s="34"/>
      <c r="G323" s="34"/>
      <c r="H323" s="2"/>
      <c r="I323" s="2"/>
      <c r="J323" s="2"/>
      <c r="K323" s="59"/>
      <c r="L323" s="96"/>
    </row>
    <row r="324" spans="2:12" x14ac:dyDescent="0.25">
      <c r="B324" s="2"/>
      <c r="C324" s="34"/>
      <c r="D324" s="34"/>
      <c r="E324" s="34"/>
      <c r="F324" s="34"/>
      <c r="G324" s="34"/>
      <c r="H324" s="2"/>
      <c r="I324" s="2"/>
      <c r="J324" s="2"/>
      <c r="K324" s="59"/>
      <c r="L324" s="96"/>
    </row>
    <row r="325" spans="2:12" x14ac:dyDescent="0.25">
      <c r="B325" s="2"/>
      <c r="C325" s="34"/>
      <c r="D325" s="34"/>
      <c r="E325" s="34"/>
      <c r="F325" s="34"/>
      <c r="G325" s="34"/>
      <c r="H325" s="2"/>
      <c r="I325" s="2"/>
      <c r="J325" s="2"/>
      <c r="K325" s="59"/>
      <c r="L325" s="96"/>
    </row>
    <row r="326" spans="2:12" x14ac:dyDescent="0.25">
      <c r="B326" s="2"/>
      <c r="C326" s="34"/>
      <c r="D326" s="34"/>
      <c r="E326" s="34"/>
      <c r="F326" s="34"/>
      <c r="G326" s="34"/>
      <c r="H326" s="2"/>
      <c r="I326" s="2"/>
      <c r="J326" s="2"/>
      <c r="K326" s="59"/>
      <c r="L326" s="96"/>
    </row>
    <row r="327" spans="2:12" x14ac:dyDescent="0.25">
      <c r="B327" s="2"/>
      <c r="C327" s="34"/>
      <c r="D327" s="34"/>
      <c r="E327" s="34"/>
      <c r="F327" s="34"/>
      <c r="G327" s="34"/>
      <c r="H327" s="2"/>
      <c r="I327" s="2"/>
      <c r="J327" s="2"/>
      <c r="K327" s="59"/>
      <c r="L327" s="96"/>
    </row>
    <row r="328" spans="2:12" x14ac:dyDescent="0.25">
      <c r="B328" s="2"/>
      <c r="C328" s="34"/>
      <c r="D328" s="34"/>
      <c r="E328" s="34"/>
      <c r="F328" s="34"/>
      <c r="G328" s="34"/>
      <c r="H328" s="2"/>
      <c r="I328" s="2"/>
      <c r="J328" s="2"/>
      <c r="K328" s="59"/>
      <c r="L328" s="96"/>
    </row>
    <row r="329" spans="2:12" x14ac:dyDescent="0.25">
      <c r="B329" s="2"/>
      <c r="C329" s="34"/>
      <c r="D329" s="34"/>
      <c r="E329" s="34"/>
      <c r="F329" s="34"/>
      <c r="G329" s="34"/>
      <c r="H329" s="2"/>
      <c r="I329" s="2"/>
      <c r="J329" s="2"/>
      <c r="K329" s="59"/>
      <c r="L329" s="96"/>
    </row>
    <row r="330" spans="2:12" x14ac:dyDescent="0.25">
      <c r="D330" s="7"/>
      <c r="E330" s="7"/>
      <c r="F330" s="7"/>
    </row>
  </sheetData>
  <mergeCells count="138">
    <mergeCell ref="B286:C286"/>
    <mergeCell ref="B277:K277"/>
    <mergeCell ref="B278:K278"/>
    <mergeCell ref="B1:L1"/>
    <mergeCell ref="K3:L3"/>
    <mergeCell ref="A4:A10"/>
    <mergeCell ref="B4:B10"/>
    <mergeCell ref="C4:F4"/>
    <mergeCell ref="G4:J4"/>
    <mergeCell ref="K4:K10"/>
    <mergeCell ref="L4:L10"/>
    <mergeCell ref="C5:C10"/>
    <mergeCell ref="D5:F5"/>
    <mergeCell ref="G5:G10"/>
    <mergeCell ref="H5:J5"/>
    <mergeCell ref="D6:D10"/>
    <mergeCell ref="E6:E10"/>
    <mergeCell ref="F6:F10"/>
    <mergeCell ref="H6:H10"/>
    <mergeCell ref="I6:I10"/>
    <mergeCell ref="J6:J10"/>
    <mergeCell ref="B12:L12"/>
    <mergeCell ref="B14:L14"/>
    <mergeCell ref="B15:L15"/>
    <mergeCell ref="B36:L36"/>
    <mergeCell ref="B38:L38"/>
    <mergeCell ref="B40:L40"/>
    <mergeCell ref="B41:L41"/>
    <mergeCell ref="B45:L45"/>
    <mergeCell ref="B47:L47"/>
    <mergeCell ref="B48:L48"/>
    <mergeCell ref="B50:L50"/>
    <mergeCell ref="B18:L18"/>
    <mergeCell ref="B20:L20"/>
    <mergeCell ref="B21:L21"/>
    <mergeCell ref="B23:L23"/>
    <mergeCell ref="B25:L25"/>
    <mergeCell ref="B27:L27"/>
    <mergeCell ref="B30:L30"/>
    <mergeCell ref="B32:L32"/>
    <mergeCell ref="B33:L33"/>
    <mergeCell ref="B52:L52"/>
    <mergeCell ref="B53:L53"/>
    <mergeCell ref="B55:L55"/>
    <mergeCell ref="B57:L57"/>
    <mergeCell ref="B59:L59"/>
    <mergeCell ref="B61:L61"/>
    <mergeCell ref="B62:L62"/>
    <mergeCell ref="B64:L64"/>
    <mergeCell ref="B66:K66"/>
    <mergeCell ref="B68:L68"/>
    <mergeCell ref="B69:L69"/>
    <mergeCell ref="B71:L71"/>
    <mergeCell ref="B73:K73"/>
    <mergeCell ref="B75:K75"/>
    <mergeCell ref="B76:K76"/>
    <mergeCell ref="B78:L78"/>
    <mergeCell ref="B81:L81"/>
    <mergeCell ref="B83:L83"/>
    <mergeCell ref="B84:L84"/>
    <mergeCell ref="B86:L86"/>
    <mergeCell ref="B88:L88"/>
    <mergeCell ref="B91:L91"/>
    <mergeCell ref="B93:L93"/>
    <mergeCell ref="B94:L94"/>
    <mergeCell ref="B98:L98"/>
    <mergeCell ref="B101:L101"/>
    <mergeCell ref="B103:L103"/>
    <mergeCell ref="B104:L104"/>
    <mergeCell ref="B108:L108"/>
    <mergeCell ref="B113:L113"/>
    <mergeCell ref="B116:L116"/>
    <mergeCell ref="B118:L118"/>
    <mergeCell ref="B121:L121"/>
    <mergeCell ref="B123:L123"/>
    <mergeCell ref="B125:L125"/>
    <mergeCell ref="B127:L127"/>
    <mergeCell ref="B128:L128"/>
    <mergeCell ref="B132:L132"/>
    <mergeCell ref="B135:L135"/>
    <mergeCell ref="B137:L137"/>
    <mergeCell ref="B139:L139"/>
    <mergeCell ref="B140:L140"/>
    <mergeCell ref="B142:L142"/>
    <mergeCell ref="B144:L144"/>
    <mergeCell ref="B146:L146"/>
    <mergeCell ref="B148:L148"/>
    <mergeCell ref="B149:L149"/>
    <mergeCell ref="B151:L151"/>
    <mergeCell ref="B154:L154"/>
    <mergeCell ref="B156:L156"/>
    <mergeCell ref="B157:L157"/>
    <mergeCell ref="B164:L164"/>
    <mergeCell ref="B166:L166"/>
    <mergeCell ref="B167:L167"/>
    <mergeCell ref="B172:L172"/>
    <mergeCell ref="B174:L174"/>
    <mergeCell ref="B175:L175"/>
    <mergeCell ref="B183:L183"/>
    <mergeCell ref="B185:L185"/>
    <mergeCell ref="B186:L186"/>
    <mergeCell ref="B196:L196"/>
    <mergeCell ref="B198:L198"/>
    <mergeCell ref="B199:L199"/>
    <mergeCell ref="B201:L201"/>
    <mergeCell ref="B205:L205"/>
    <mergeCell ref="B207:L207"/>
    <mergeCell ref="B209:L209"/>
    <mergeCell ref="B210:L210"/>
    <mergeCell ref="B212:K212"/>
    <mergeCell ref="B214:L214"/>
    <mergeCell ref="B216:L216"/>
    <mergeCell ref="B217:L217"/>
    <mergeCell ref="B220:K220"/>
    <mergeCell ref="B222:L222"/>
    <mergeCell ref="B224:K224"/>
    <mergeCell ref="B225:K225"/>
    <mergeCell ref="B227:K227"/>
    <mergeCell ref="B230:L230"/>
    <mergeCell ref="B232:L232"/>
    <mergeCell ref="B233:L233"/>
    <mergeCell ref="B236:L236"/>
    <mergeCell ref="B285:C285"/>
    <mergeCell ref="B238:L238"/>
    <mergeCell ref="B262:K262"/>
    <mergeCell ref="B263:K263"/>
    <mergeCell ref="B266:L266"/>
    <mergeCell ref="B268:K268"/>
    <mergeCell ref="B269:K269"/>
    <mergeCell ref="B240:L240"/>
    <mergeCell ref="B242:L242"/>
    <mergeCell ref="B243:L243"/>
    <mergeCell ref="B248:K248"/>
    <mergeCell ref="B252:L252"/>
    <mergeCell ref="B255:L255"/>
    <mergeCell ref="B257:L257"/>
    <mergeCell ref="B258:L258"/>
    <mergeCell ref="B260:L260"/>
  </mergeCells>
  <pageMargins left="0.23622047244094488" right="0.23622047244094488" top="0.74803149606299213" bottom="0.74803149606299213" header="0.51181102362204722" footer="0.51181102362204722"/>
  <pageSetup paperSize="9" scale="70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ColWidth="8.7109375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Шабанова</cp:lastModifiedBy>
  <cp:revision>10</cp:revision>
  <cp:lastPrinted>2023-03-22T09:00:56Z</cp:lastPrinted>
  <dcterms:created xsi:type="dcterms:W3CDTF">2014-04-10T06:07:41Z</dcterms:created>
  <dcterms:modified xsi:type="dcterms:W3CDTF">2023-03-22T09:01:36Z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